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firstSheet="1" activeTab="4"/>
  </bookViews>
  <sheets>
    <sheet name="Приложение №4" sheetId="1" r:id="rId1"/>
    <sheet name="Приложение №5" sheetId="2" r:id="rId2"/>
    <sheet name="Приложение №6" sheetId="3" r:id="rId3"/>
    <sheet name="Приложение №8" sheetId="4" r:id="rId4"/>
    <sheet name="Приложение №10" sheetId="5" r:id="rId5"/>
  </sheets>
  <definedNames>
    <definedName name="_xlnm.Print_Area" localSheetId="0">'Приложение №4'!$A$1:$E$32</definedName>
    <definedName name="_xlnm.Print_Area" localSheetId="1">'Приложение №5'!$A$1:$F$34</definedName>
    <definedName name="_xlnm.Print_Area" localSheetId="3">'Приложение №8'!$A$1:$K$213</definedName>
  </definedNames>
  <calcPr fullCalcOnLoad="1"/>
</workbook>
</file>

<file path=xl/sharedStrings.xml><?xml version="1.0" encoding="utf-8"?>
<sst xmlns="http://schemas.openxmlformats.org/spreadsheetml/2006/main" count="2173" uniqueCount="855">
  <si>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</si>
  <si>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</si>
  <si>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</si>
  <si>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</si>
  <si>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R0971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</si>
  <si>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</si>
  <si>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</si>
  <si>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</si>
  <si>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</si>
  <si>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</si>
  <si>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</si>
  <si>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</si>
  <si>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</si>
  <si>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</si>
  <si>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</si>
  <si>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</si>
  <si>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</si>
  <si>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</si>
  <si>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</si>
  <si>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</si>
  <si>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</si>
  <si>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</si>
  <si>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</si>
  <si>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</si>
  <si>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</si>
  <si>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</si>
  <si>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</si>
  <si>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</si>
  <si>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</si>
  <si>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</si>
  <si>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</si>
  <si>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</si>
  <si>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</si>
  <si>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</si>
  <si>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10 2 02 60080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</si>
  <si>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</si>
  <si>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</si>
  <si>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</si>
  <si>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</si>
  <si>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</si>
  <si>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</si>
  <si>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</si>
  <si>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</si>
  <si>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</si>
  <si>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</si>
  <si>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</si>
  <si>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</si>
  <si>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</si>
  <si>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</si>
  <si>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</si>
  <si>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</si>
  <si>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</si>
  <si>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</si>
  <si>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в области антитеррористической, антинаркотической и антикоррупционной пропаганды»</t>
  </si>
  <si>
    <t xml:space="preserve">Изготовление наглядной агитации в области антитеррористической, антинаркотической и антикоррупционной пропаганды (Закупка товаров, работ и услуг для обеспечения государственных (муниципальных) нужд) 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</si>
  <si>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</si>
  <si>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</si>
  <si>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</si>
  <si>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</si>
  <si>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</si>
  <si>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</si>
  <si>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</si>
  <si>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</si>
  <si>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</si>
  <si>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</si>
  <si>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</si>
  <si>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</si>
  <si>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</si>
  <si>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</si>
  <si>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</si>
  <si>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</si>
  <si>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14 1 02 00540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</si>
  <si>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</si>
  <si>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</si>
  <si>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</si>
  <si>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</si>
  <si>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</si>
  <si>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Распределение субвенций предоставляемых из бюджета Шуйского муниципального района бюджетам поселений на 2018 год и на плановый период 2019 и 2020 годов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</si>
  <si>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</si>
  <si>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</si>
  <si>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</si>
  <si>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</si>
  <si>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</si>
  <si>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</si>
  <si>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</si>
  <si>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</si>
  <si>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</si>
  <si>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</si>
  <si>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</si>
  <si>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</si>
  <si>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</si>
  <si>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</si>
  <si>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60080</t>
  </si>
  <si>
    <t>00550</t>
  </si>
  <si>
    <t>00580</t>
  </si>
  <si>
    <t>00510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</si>
  <si>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</si>
  <si>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</si>
  <si>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</si>
  <si>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</si>
  <si>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</si>
  <si>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</si>
  <si>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</si>
  <si>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</si>
  <si>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</si>
  <si>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</si>
  <si>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</si>
  <si>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</si>
  <si>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</si>
  <si>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</si>
  <si>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</si>
  <si>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</si>
  <si>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</si>
  <si>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</si>
  <si>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</si>
  <si>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</si>
  <si>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</si>
  <si>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</si>
  <si>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</si>
  <si>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</si>
  <si>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</si>
  <si>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</si>
  <si>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</si>
  <si>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</si>
  <si>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S2700</t>
  </si>
  <si>
    <t>10 2 02 S2700</t>
  </si>
  <si>
    <t>Софинансирование расходов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</si>
  <si>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10 2 02 82700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</si>
  <si>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</si>
  <si>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82700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</si>
  <si>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</si>
  <si>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</si>
  <si>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>08 3 01 R4970</t>
  </si>
  <si>
    <t>08 3 01 L4970</t>
  </si>
  <si>
    <t>R4970</t>
  </si>
  <si>
    <t>L4970</t>
  </si>
  <si>
    <t>32 9 00 60280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</si>
  <si>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</si>
  <si>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60280</t>
  </si>
  <si>
    <t>от 29.03.2018 № 13</t>
  </si>
  <si>
    <t>отр 29.03.2018 № 13</t>
  </si>
  <si>
    <t xml:space="preserve">№ 13      </t>
  </si>
  <si>
    <t>от 29.03.2018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</si>
  <si>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</si>
  <si>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</si>
  <si>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</si>
  <si>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</si>
  <si>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</si>
  <si>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</si>
  <si>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</si>
  <si>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</si>
  <si>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</si>
  <si>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</si>
  <si>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</si>
  <si>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</si>
  <si>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</si>
  <si>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</si>
  <si>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</si>
  <si>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</si>
  <si>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</si>
  <si>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</si>
  <si>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</si>
  <si>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</si>
  <si>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</si>
  <si>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</si>
  <si>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</si>
  <si>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</si>
  <si>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</si>
  <si>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</si>
  <si>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</si>
  <si>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</si>
  <si>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</si>
  <si>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</si>
  <si>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</si>
  <si>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</si>
  <si>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</si>
  <si>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</si>
  <si>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>10 1 01 60220</t>
  </si>
  <si>
    <t>60220</t>
  </si>
  <si>
    <t>60230</t>
  </si>
  <si>
    <t>10 1 01 60230</t>
  </si>
  <si>
    <t>00420</t>
  </si>
  <si>
    <t>10 2 01 00420</t>
  </si>
  <si>
    <t>60240</t>
  </si>
  <si>
    <t>10 2 01 60240</t>
  </si>
  <si>
    <t>10 3 01 60250</t>
  </si>
  <si>
    <t>60250</t>
  </si>
  <si>
    <t>60260</t>
  </si>
  <si>
    <t>07 2 01 60260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</si>
  <si>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</si>
  <si>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</si>
  <si>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</si>
  <si>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в целях осуществления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</si>
  <si>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Субсидии бюджетным учреждениям дошкольного образования на осуществление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(Предоставление субсидий бюджетным, автономным учреждениям и иным некоммерческим организациям) </t>
  </si>
  <si>
    <t xml:space="preserve">Субсидии автономным учреждениям дошкольного образования на осуществление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</si>
  <si>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осуществление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(Предоставление субсидий бюджетным, автономным учреждениям и иным некоммерческим организациям) </t>
  </si>
  <si>
    <t xml:space="preserve">Субсидии автономным учреждениям дополнительного образования на осуществление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(Предоставление субсидий бюджетным, автономным учреждениям и иным некоммерческим организациям) </t>
  </si>
  <si>
    <t xml:space="preserve">Обеспечение деятельности казенных учреждений общего образования в целях осуществления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</si>
  <si>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00430</t>
  </si>
  <si>
    <t xml:space="preserve">Субсидии автономным учреждениям культуры на осуществление расходов, возникших вследствие принятия органами государственной власти Российской Федерации решений в части повышения минимального размера оплаты труда (Предоставление субсидий бюджетным, автономным учреждениям и иным некоммерческим организациям) </t>
  </si>
  <si>
    <t>07 2 01 R5191</t>
  </si>
  <si>
    <t>Софинансирование расходов на 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</si>
  <si>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07 2 01 L5191</t>
  </si>
  <si>
    <t>R5191</t>
  </si>
  <si>
    <t>L5191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</si>
  <si>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</si>
  <si>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</si>
  <si>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 xml:space="preserve"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(Закупка товаров, работ и услуг для обеспечения государственных (муниципальных) нужд) 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</si>
  <si>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</si>
  <si>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</si>
  <si>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</si>
  <si>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</si>
  <si>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</si>
  <si>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Организация целевой подготовки педагогов для работы в общеобразовательных учреждениях (Предоставление субсидий бюджетным, автономным учреждениям и иным некоммерческим организациям)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</si>
  <si>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</si>
  <si>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</si>
  <si>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</si>
  <si>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</si>
  <si>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</si>
  <si>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</si>
  <si>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</si>
  <si>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</si>
  <si>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</si>
  <si>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</si>
  <si>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</si>
  <si>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Источники внутреннего финансирования дефицита бюджета Шуйского муниципального района на 2018 год и на плановый период 2019 и 2020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</si>
  <si>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2018 год и на плановый период 2019 и 2020 годов по кодам классификации источников финансирования дефицита бюджета</t>
  </si>
  <si>
    <t>2020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</si>
  <si>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2018 год</t>
  </si>
  <si>
    <t>2018 год, руб.</t>
  </si>
  <si>
    <t xml:space="preserve">Ведомственная структура расходов бюджета Шуйского муниципального района на 2018 год 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</si>
  <si>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2018 год и на плановый период 2019 и 2020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</si>
  <si>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2018 год и на плановый период 2019 и 2020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</si>
  <si>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2018 год и на плановый период 2019 и 2020 годов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</si>
  <si>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</si>
  <si>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</si>
  <si>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</si>
  <si>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</si>
  <si>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R0971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</si>
  <si>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</si>
  <si>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</si>
  <si>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</si>
  <si>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</si>
  <si>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</si>
  <si>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</si>
  <si>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</si>
  <si>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</si>
  <si>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</si>
  <si>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</si>
  <si>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</si>
  <si>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</si>
  <si>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</si>
  <si>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</si>
  <si>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</si>
  <si>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13 1 01 80190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</si>
  <si>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</si>
  <si>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</si>
  <si>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</si>
  <si>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</si>
  <si>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</si>
  <si>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</si>
  <si>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</si>
  <si>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</si>
  <si>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</si>
  <si>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</si>
  <si>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</si>
  <si>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</si>
  <si>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</si>
  <si>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</si>
  <si>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</si>
  <si>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</si>
  <si>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</si>
  <si>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</si>
  <si>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</si>
  <si>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</si>
  <si>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</si>
  <si>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</si>
  <si>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</si>
  <si>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</si>
  <si>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</si>
  <si>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</si>
  <si>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</si>
  <si>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</si>
  <si>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</si>
  <si>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</si>
  <si>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</si>
  <si>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</si>
  <si>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</si>
  <si>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</si>
  <si>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</si>
  <si>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</si>
  <si>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</si>
  <si>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</si>
  <si>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</si>
  <si>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</si>
  <si>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</si>
  <si>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</si>
  <si>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</si>
  <si>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</si>
  <si>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</si>
  <si>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</si>
  <si>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</si>
  <si>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</si>
  <si>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</si>
  <si>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</si>
  <si>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</si>
  <si>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</si>
  <si>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</si>
  <si>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</si>
  <si>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</si>
  <si>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</si>
  <si>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</si>
  <si>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</si>
  <si>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</si>
  <si>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</si>
  <si>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</si>
  <si>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</si>
  <si>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</si>
  <si>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</si>
  <si>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</si>
  <si>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</si>
  <si>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</si>
  <si>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</si>
  <si>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</si>
  <si>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</si>
  <si>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</si>
  <si>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</si>
  <si>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</si>
  <si>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</si>
  <si>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</si>
  <si>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</si>
  <si>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</si>
  <si>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</si>
  <si>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</si>
  <si>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</si>
  <si>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</si>
  <si>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</si>
  <si>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</si>
  <si>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80190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</si>
  <si>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</si>
  <si>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</si>
  <si>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</si>
  <si>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</si>
  <si>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</si>
  <si>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</si>
  <si>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</si>
  <si>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</si>
  <si>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</si>
  <si>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</si>
  <si>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</si>
  <si>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</si>
  <si>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</si>
  <si>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</si>
  <si>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</si>
  <si>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</si>
  <si>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</si>
  <si>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</si>
  <si>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</si>
  <si>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</si>
  <si>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</si>
  <si>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2018 год</t>
  </si>
  <si>
    <t>2019 год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</si>
  <si>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</si>
  <si>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</si>
  <si>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</si>
  <si>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</si>
  <si>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</si>
  <si>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</si>
  <si>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</si>
  <si>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</si>
  <si>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</si>
  <si>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</si>
  <si>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</si>
  <si>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</si>
  <si>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</si>
  <si>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</si>
  <si>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</si>
  <si>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</si>
  <si>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</si>
  <si>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</si>
  <si>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</si>
  <si>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</si>
  <si>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</si>
  <si>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</si>
  <si>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</si>
  <si>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</si>
  <si>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</si>
  <si>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</si>
  <si>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</si>
  <si>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</si>
  <si>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</si>
  <si>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</si>
  <si>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</si>
  <si>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</si>
  <si>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</si>
  <si>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</si>
  <si>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</si>
  <si>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</si>
  <si>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</si>
  <si>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</si>
  <si>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</si>
  <si>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</si>
  <si>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</si>
  <si>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</si>
  <si>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</si>
  <si>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</si>
  <si>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</si>
  <si>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</si>
  <si>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</si>
  <si>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</si>
  <si>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</si>
  <si>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</si>
  <si>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</si>
  <si>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</si>
  <si>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</si>
  <si>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15 1 01 R0180</t>
  </si>
  <si>
    <t>15 1 01 L0180</t>
  </si>
  <si>
    <t>Софинансирование расходов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</si>
  <si>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Реализация мероприятий по комплексному обустройству объектами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</si>
  <si>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10 3 01 60120</t>
  </si>
  <si>
    <t>60120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</si>
  <si>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</si>
  <si>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</si>
  <si>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</si>
  <si>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</si>
  <si>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</si>
  <si>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</si>
  <si>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</si>
  <si>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</si>
  <si>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</si>
  <si>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</si>
  <si>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</si>
  <si>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</si>
  <si>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2018 год  руб.</t>
  </si>
  <si>
    <t>2019 год  руб.</t>
  </si>
  <si>
    <t>Таблица 1</t>
  </si>
  <si>
    <t>2020 год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</si>
  <si>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</si>
  <si>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</si>
  <si>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</si>
  <si>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</si>
  <si>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</si>
  <si>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</si>
  <si>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</si>
  <si>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</si>
  <si>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</si>
  <si>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</si>
  <si>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</si>
  <si>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</si>
  <si>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</si>
  <si>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</si>
  <si>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</si>
  <si>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</si>
  <si>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</si>
  <si>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</si>
  <si>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</si>
  <si>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</si>
  <si>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</si>
  <si>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</si>
  <si>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</si>
  <si>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</si>
  <si>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</si>
  <si>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</si>
  <si>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</si>
  <si>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</si>
  <si>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</si>
  <si>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</si>
  <si>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</si>
  <si>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</si>
  <si>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</si>
  <si>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</si>
  <si>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</si>
  <si>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</si>
  <si>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</si>
  <si>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</si>
  <si>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</si>
  <si>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</si>
  <si>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</si>
  <si>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</si>
  <si>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 xml:space="preserve">Обеспечение выполнения работ по ремонту муниципального жилого фонда (Закупка товаров, работ и услуг для обеспечения государственных (муниципальных) нужд) 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</si>
  <si>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</si>
  <si>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</si>
  <si>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</si>
  <si>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</si>
  <si>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</si>
  <si>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</si>
  <si>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</si>
  <si>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</si>
  <si>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</si>
  <si>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20060</t>
  </si>
  <si>
    <t>0405</t>
  </si>
  <si>
    <t>Сельское хозяйство и рыболовство</t>
  </si>
  <si>
    <t>80370</t>
  </si>
  <si>
    <t xml:space="preserve">Проведение мероприятий по оснащению и модернизации ЕДДС в рамках внедрения АПК "Безопасный город" (Закупка товаров, работ и услуг для обеспечения государственных (муниципальных) нужд) 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</si>
  <si>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</si>
  <si>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</si>
  <si>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</si>
  <si>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</si>
  <si>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</si>
  <si>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</si>
  <si>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</si>
  <si>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</si>
  <si>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</si>
  <si>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</si>
  <si>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</si>
  <si>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</si>
  <si>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</si>
  <si>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</si>
  <si>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</si>
  <si>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</si>
  <si>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</si>
  <si>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</si>
  <si>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</si>
  <si>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</si>
  <si>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</si>
  <si>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</si>
  <si>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</si>
  <si>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</si>
  <si>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</si>
  <si>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</si>
  <si>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</si>
  <si>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</si>
  <si>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</si>
  <si>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</si>
  <si>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</si>
  <si>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>Поэтапное доведение средней заработной платы педагогическим работникам иных муниципальных организаций дополнительного образования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</si>
  <si>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Иные непрограммные мероприятия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</si>
  <si>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</si>
  <si>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</si>
  <si>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</si>
  <si>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</si>
  <si>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</si>
  <si>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</si>
  <si>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</si>
  <si>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</si>
  <si>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</si>
  <si>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</si>
  <si>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</si>
  <si>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</si>
  <si>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</si>
  <si>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</si>
  <si>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</si>
  <si>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</si>
  <si>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</si>
  <si>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</si>
  <si>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</si>
  <si>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</si>
  <si>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</si>
  <si>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</si>
  <si>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</si>
  <si>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</si>
  <si>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</si>
  <si>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</si>
  <si>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</si>
  <si>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</si>
  <si>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</si>
  <si>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</si>
  <si>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</si>
  <si>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500</t>
  </si>
  <si>
    <t>Дорожное хозяйство (дорожные фонды)</t>
  </si>
  <si>
    <t>04</t>
  </si>
  <si>
    <t>06</t>
  </si>
  <si>
    <t>07</t>
  </si>
  <si>
    <t>05</t>
  </si>
  <si>
    <t>2</t>
  </si>
  <si>
    <t>08</t>
  </si>
  <si>
    <t>13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</si>
  <si>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</si>
  <si>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</si>
  <si>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</si>
  <si>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</si>
  <si>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</si>
  <si>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</si>
  <si>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</si>
  <si>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</si>
  <si>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</si>
  <si>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</si>
  <si>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</si>
  <si>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</si>
  <si>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</si>
  <si>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</si>
  <si>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</si>
  <si>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</si>
  <si>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</si>
  <si>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</si>
  <si>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</si>
  <si>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</si>
  <si>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</si>
  <si>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</si>
  <si>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>600</t>
  </si>
  <si>
    <t>300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</si>
  <si>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</si>
  <si>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</si>
  <si>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</si>
  <si>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9</t>
  </si>
  <si>
    <t>02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</si>
  <si>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</si>
  <si>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</si>
  <si>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</si>
  <si>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</si>
  <si>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</si>
  <si>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</si>
  <si>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</si>
  <si>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</si>
  <si>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</si>
  <si>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</si>
  <si>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</si>
  <si>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</si>
  <si>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</si>
  <si>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</si>
  <si>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</si>
  <si>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</si>
  <si>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</si>
  <si>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</si>
  <si>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</si>
  <si>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</si>
  <si>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</si>
  <si>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</si>
  <si>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900</t>
  </si>
  <si>
    <t>Администрация Шуйского муниципального района</t>
  </si>
  <si>
    <t>ИТОГО: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</si>
  <si>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</si>
  <si>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</si>
  <si>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</si>
  <si>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</si>
  <si>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</si>
  <si>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</si>
  <si>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</si>
  <si>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</si>
  <si>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</si>
  <si>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</si>
  <si>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</si>
  <si>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ВСЕГО</t>
  </si>
  <si>
    <t>источник внутреннего финансирования дефицитов бюджета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</si>
  <si>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</si>
  <si>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</si>
  <si>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</si>
  <si>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</si>
  <si>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</si>
  <si>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</si>
  <si>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</si>
  <si>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</si>
  <si>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</si>
  <si>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</si>
  <si>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</si>
  <si>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</si>
  <si>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</si>
  <si>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</si>
  <si>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</si>
  <si>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</si>
  <si>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</si>
  <si>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</si>
  <si>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</si>
  <si>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</si>
  <si>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</si>
  <si>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Сумма, рублей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</si>
  <si>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</si>
  <si>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</si>
  <si>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</si>
  <si>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</si>
  <si>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</si>
  <si>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</si>
  <si>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</si>
  <si>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</si>
  <si>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</si>
  <si>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</si>
  <si>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</si>
  <si>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</si>
  <si>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</si>
  <si>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</si>
  <si>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</si>
  <si>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</si>
  <si>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</si>
  <si>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</si>
  <si>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>Контрольно-счетная палата Шуйского муниципального района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</si>
  <si>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</si>
  <si>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</si>
  <si>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</si>
  <si>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</si>
  <si>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</si>
  <si>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</si>
  <si>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</si>
  <si>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</si>
  <si>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</si>
  <si>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0105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</si>
  <si>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</si>
  <si>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</si>
  <si>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</si>
  <si>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</si>
  <si>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</si>
  <si>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</si>
  <si>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</si>
  <si>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</si>
  <si>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</si>
  <si>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</si>
  <si>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</si>
  <si>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</si>
  <si>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</si>
  <si>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</si>
  <si>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</si>
  <si>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</si>
  <si>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</si>
  <si>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09</t>
  </si>
  <si>
    <t>912</t>
  </si>
  <si>
    <t>Казенные учреждения образования</t>
  </si>
  <si>
    <t>12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</si>
  <si>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</si>
  <si>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</si>
  <si>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</si>
  <si>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</si>
  <si>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</si>
  <si>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</si>
  <si>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</si>
  <si>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</si>
  <si>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</si>
  <si>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</si>
  <si>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</si>
  <si>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Вид расходов</t>
  </si>
  <si>
    <t>Приложение №8</t>
  </si>
  <si>
    <t>1006</t>
  </si>
  <si>
    <t>Другие вопросы в области социальной политики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</si>
  <si>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</si>
  <si>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</si>
  <si>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</si>
  <si>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</si>
  <si>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</si>
  <si>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</si>
  <si>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</si>
  <si>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</si>
  <si>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</si>
  <si>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</si>
  <si>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</si>
  <si>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</si>
  <si>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</si>
  <si>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</si>
  <si>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</si>
  <si>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</si>
  <si>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</si>
  <si>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</si>
  <si>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</si>
  <si>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</si>
  <si>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</si>
  <si>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</si>
  <si>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</si>
  <si>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</si>
  <si>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</si>
  <si>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</si>
  <si>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</si>
  <si>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</si>
  <si>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</si>
  <si>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</si>
  <si>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</si>
  <si>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</si>
  <si>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</si>
  <si>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</si>
  <si>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</si>
  <si>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</si>
  <si>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</si>
  <si>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</si>
  <si>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</si>
  <si>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</si>
  <si>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</si>
  <si>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</si>
  <si>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</si>
  <si>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</si>
  <si>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</si>
  <si>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</si>
  <si>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</si>
  <si>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</si>
  <si>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</si>
  <si>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</si>
  <si>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</si>
  <si>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</si>
  <si>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</si>
  <si>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</si>
  <si>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</si>
  <si>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</si>
  <si>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</si>
  <si>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</si>
  <si>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</si>
  <si>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</si>
  <si>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</si>
  <si>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</si>
  <si>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</si>
  <si>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</si>
  <si>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</si>
  <si>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</si>
  <si>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</si>
  <si>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</si>
  <si>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</si>
  <si>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</si>
  <si>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</si>
  <si>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</si>
  <si>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</si>
  <si>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</si>
  <si>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</si>
  <si>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</si>
  <si>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</si>
  <si>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</si>
  <si>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</si>
  <si>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</si>
  <si>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</si>
  <si>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</si>
  <si>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</si>
  <si>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</si>
  <si>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</si>
  <si>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</si>
  <si>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</si>
  <si>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</si>
  <si>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Субсидии из бюджета Шуйского муниципального района в целях предоставления социальных выплат молодым семьям на приобретение жилья или строительство жилого помещения (Социальное  обеспечение и иные выплаты населению)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</si>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</sst>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"/>
    <numFmt numFmtId="172" formatCode="#,##0.0_р_."/>
    <numFmt numFmtId="173" formatCode="0.0"/>
    <numFmt numFmtId="174" formatCode="0.000"/>
    <numFmt numFmtId="175" formatCode="000000"/>
    <numFmt numFmtId="176" formatCode="_-* #,##0.0_р_._-;\-* #,##0.0_р_._-;_-* &quot;-&quot;??_р_._-;_-@_-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49" fontId="6" fillId="4" borderId="13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left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" fontId="6" fillId="24" borderId="17" xfId="0" applyNumberFormat="1" applyFont="1" applyFill="1" applyBorder="1" applyAlignment="1">
      <alignment horizontal="right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4" borderId="13" xfId="54" applyFont="1" applyFill="1" applyBorder="1" applyAlignment="1">
      <alignment horizontal="center" vertical="top" wrapText="1"/>
      <protection/>
    </xf>
    <xf numFmtId="49" fontId="6" fillId="4" borderId="13" xfId="54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3" xfId="54" applyFont="1" applyFill="1" applyBorder="1" applyAlignment="1">
      <alignment horizontal="center" vertical="top" wrapText="1"/>
      <protection/>
    </xf>
    <xf numFmtId="49" fontId="8" fillId="0" borderId="13" xfId="54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21" xfId="0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49" fontId="8" fillId="4" borderId="21" xfId="0" applyNumberFormat="1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0" xfId="53" applyFont="1" applyBorder="1" applyAlignment="1">
      <alignment vertical="top" wrapText="1"/>
      <protection/>
    </xf>
    <xf numFmtId="0" fontId="8" fillId="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top" wrapText="1"/>
    </xf>
    <xf numFmtId="0" fontId="8" fillId="4" borderId="20" xfId="0" applyFont="1" applyFill="1" applyBorder="1" applyAlignment="1">
      <alignment vertical="top" wrapText="1"/>
    </xf>
    <xf numFmtId="2" fontId="8" fillId="0" borderId="20" xfId="0" applyNumberFormat="1" applyFont="1" applyBorder="1" applyAlignment="1">
      <alignment wrapText="1"/>
    </xf>
    <xf numFmtId="0" fontId="8" fillId="4" borderId="19" xfId="0" applyFont="1" applyFill="1" applyBorder="1" applyAlignment="1">
      <alignment wrapText="1"/>
    </xf>
    <xf numFmtId="49" fontId="8" fillId="4" borderId="18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4" borderId="13" xfId="0" applyNumberFormat="1" applyFont="1" applyFill="1" applyBorder="1" applyAlignment="1">
      <alignment horizontal="right" vertical="center" wrapText="1"/>
    </xf>
    <xf numFmtId="4" fontId="8" fillId="4" borderId="1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vertical="center"/>
    </xf>
    <xf numFmtId="2" fontId="6" fillId="4" borderId="13" xfId="54" applyNumberFormat="1" applyFont="1" applyFill="1" applyBorder="1" applyAlignment="1">
      <alignment horizontal="right" vertical="top" wrapText="1"/>
      <protection/>
    </xf>
    <xf numFmtId="49" fontId="16" fillId="4" borderId="1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Continuous" vertical="center" wrapText="1"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4" borderId="21" xfId="0" applyNumberFormat="1" applyFont="1" applyFill="1" applyBorder="1" applyAlignment="1">
      <alignment/>
    </xf>
    <xf numFmtId="4" fontId="1" fillId="4" borderId="30" xfId="0" applyNumberFormat="1" applyFont="1" applyFill="1" applyBorder="1" applyAlignment="1">
      <alignment/>
    </xf>
    <xf numFmtId="4" fontId="0" fillId="4" borderId="12" xfId="0" applyNumberFormat="1" applyFill="1" applyBorder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4" fontId="6" fillId="4" borderId="13" xfId="54" applyNumberFormat="1" applyFont="1" applyFill="1" applyBorder="1" applyAlignment="1">
      <alignment horizontal="right" vertical="top" wrapText="1"/>
      <protection/>
    </xf>
    <xf numFmtId="4" fontId="8" fillId="0" borderId="31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top" wrapText="1"/>
    </xf>
    <xf numFmtId="0" fontId="8" fillId="4" borderId="33" xfId="0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5" xfId="53" applyFont="1" applyFill="1" applyBorder="1" applyAlignment="1">
      <alignment vertical="top" wrapText="1"/>
      <protection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wrapText="1"/>
    </xf>
    <xf numFmtId="0" fontId="6" fillId="4" borderId="16" xfId="0" applyFont="1" applyFill="1" applyBorder="1" applyAlignment="1">
      <alignment/>
    </xf>
    <xf numFmtId="4" fontId="16" fillId="4" borderId="17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right" vertical="center" wrapText="1"/>
    </xf>
    <xf numFmtId="4" fontId="6" fillId="24" borderId="16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4" fontId="8" fillId="4" borderId="35" xfId="0" applyNumberFormat="1" applyFont="1" applyFill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right"/>
    </xf>
    <xf numFmtId="0" fontId="38" fillId="4" borderId="13" xfId="0" applyFont="1" applyFill="1" applyBorder="1" applyAlignment="1">
      <alignment horizontal="center" vertical="center" wrapText="1"/>
    </xf>
    <xf numFmtId="4" fontId="38" fillId="4" borderId="13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/>
    </xf>
    <xf numFmtId="4" fontId="8" fillId="4" borderId="39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wrapText="1"/>
    </xf>
    <xf numFmtId="4" fontId="8" fillId="4" borderId="31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8" fillId="4" borderId="20" xfId="0" applyFont="1" applyFill="1" applyBorder="1" applyAlignment="1">
      <alignment vertical="top" wrapText="1"/>
    </xf>
    <xf numFmtId="4" fontId="8" fillId="4" borderId="31" xfId="0" applyNumberFormat="1" applyFont="1" applyFill="1" applyBorder="1" applyAlignment="1">
      <alignment horizontal="center" vertical="center" wrapText="1"/>
    </xf>
    <xf numFmtId="0" fontId="8" fillId="4" borderId="19" xfId="53" applyFont="1" applyFill="1" applyBorder="1" applyAlignment="1">
      <alignment vertical="top" wrapText="1"/>
      <protection/>
    </xf>
    <xf numFmtId="0" fontId="8" fillId="4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6" fillId="4" borderId="18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4" borderId="16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wrapText="1"/>
    </xf>
    <xf numFmtId="0" fontId="8" fillId="4" borderId="18" xfId="0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0" fontId="8" fillId="4" borderId="42" xfId="53" applyFont="1" applyFill="1" applyBorder="1" applyAlignment="1">
      <alignment vertical="top" wrapText="1"/>
      <protection/>
    </xf>
    <xf numFmtId="49" fontId="8" fillId="4" borderId="43" xfId="0" applyNumberFormat="1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4" fontId="8" fillId="4" borderId="43" xfId="0" applyNumberFormat="1" applyFont="1" applyFill="1" applyBorder="1" applyAlignment="1">
      <alignment horizontal="center" vertical="center" wrapText="1"/>
    </xf>
    <xf numFmtId="4" fontId="8" fillId="4" borderId="44" xfId="0" applyNumberFormat="1" applyFont="1" applyFill="1" applyBorder="1" applyAlignment="1">
      <alignment horizontal="center" vertical="center" wrapText="1"/>
    </xf>
    <xf numFmtId="0" fontId="8" fillId="4" borderId="20" xfId="53" applyFont="1" applyFill="1" applyBorder="1" applyAlignment="1">
      <alignment vertical="top" wrapText="1"/>
      <protection/>
    </xf>
    <xf numFmtId="49" fontId="8" fillId="0" borderId="21" xfId="0" applyNumberFormat="1" applyFont="1" applyBorder="1" applyAlignment="1">
      <alignment horizontal="center" vertical="top" wrapText="1"/>
    </xf>
    <xf numFmtId="0" fontId="0" fillId="25" borderId="0" xfId="0" applyFill="1" applyAlignment="1">
      <alignment/>
    </xf>
    <xf numFmtId="49" fontId="8" fillId="25" borderId="13" xfId="0" applyNumberFormat="1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4" fontId="8" fillId="25" borderId="13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2" fontId="6" fillId="25" borderId="13" xfId="0" applyNumberFormat="1" applyFont="1" applyFill="1" applyBorder="1" applyAlignment="1">
      <alignment vertical="center"/>
    </xf>
    <xf numFmtId="4" fontId="8" fillId="25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right" vertical="center" wrapText="1"/>
    </xf>
    <xf numFmtId="2" fontId="6" fillId="4" borderId="18" xfId="0" applyNumberFormat="1" applyFont="1" applyFill="1" applyBorder="1" applyAlignment="1">
      <alignment horizontal="right" vertical="center" wrapText="1"/>
    </xf>
    <xf numFmtId="2" fontId="6" fillId="24" borderId="16" xfId="0" applyNumberFormat="1" applyFont="1" applyFill="1" applyBorder="1" applyAlignment="1">
      <alignment horizontal="right" vertical="center" wrapText="1"/>
    </xf>
    <xf numFmtId="4" fontId="6" fillId="4" borderId="39" xfId="0" applyNumberFormat="1" applyFont="1" applyFill="1" applyBorder="1" applyAlignment="1">
      <alignment horizontal="right" vertical="center" wrapText="1"/>
    </xf>
    <xf numFmtId="49" fontId="6" fillId="4" borderId="20" xfId="0" applyNumberFormat="1" applyFont="1" applyFill="1" applyBorder="1" applyAlignment="1">
      <alignment horizontal="left" vertical="center" wrapText="1"/>
    </xf>
    <xf numFmtId="4" fontId="6" fillId="4" borderId="31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Border="1" applyAlignment="1">
      <alignment vertical="center"/>
    </xf>
    <xf numFmtId="4" fontId="8" fillId="0" borderId="31" xfId="0" applyNumberFormat="1" applyFont="1" applyFill="1" applyBorder="1" applyAlignment="1">
      <alignment vertical="center"/>
    </xf>
    <xf numFmtId="4" fontId="6" fillId="4" borderId="31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left" vertical="center" wrapText="1"/>
    </xf>
    <xf numFmtId="4" fontId="8" fillId="25" borderId="31" xfId="0" applyNumberFormat="1" applyFont="1" applyFill="1" applyBorder="1" applyAlignment="1">
      <alignment vertical="center"/>
    </xf>
    <xf numFmtId="4" fontId="8" fillId="0" borderId="31" xfId="0" applyNumberFormat="1" applyFont="1" applyFill="1" applyBorder="1" applyAlignment="1">
      <alignment horizontal="right" vertical="center"/>
    </xf>
    <xf numFmtId="0" fontId="6" fillId="4" borderId="20" xfId="54" applyFont="1" applyFill="1" applyBorder="1" applyAlignment="1">
      <alignment vertical="top" wrapText="1"/>
      <protection/>
    </xf>
    <xf numFmtId="4" fontId="6" fillId="4" borderId="31" xfId="54" applyNumberFormat="1" applyFont="1" applyFill="1" applyBorder="1" applyAlignment="1">
      <alignment horizontal="right" vertical="top" wrapText="1"/>
      <protection/>
    </xf>
    <xf numFmtId="4" fontId="8" fillId="0" borderId="31" xfId="54" applyNumberFormat="1" applyFont="1" applyBorder="1" applyAlignment="1">
      <alignment horizontal="right" vertical="center" wrapText="1"/>
      <protection/>
    </xf>
    <xf numFmtId="0" fontId="9" fillId="0" borderId="20" xfId="0" applyFont="1" applyBorder="1" applyAlignment="1">
      <alignment vertical="center" wrapText="1"/>
    </xf>
    <xf numFmtId="4" fontId="8" fillId="0" borderId="31" xfId="54" applyNumberFormat="1" applyFont="1" applyFill="1" applyBorder="1" applyAlignment="1">
      <alignment horizontal="right" vertical="top" wrapText="1"/>
      <protection/>
    </xf>
    <xf numFmtId="4" fontId="8" fillId="0" borderId="31" xfId="54" applyNumberFormat="1" applyFont="1" applyFill="1" applyBorder="1" applyAlignment="1">
      <alignment horizontal="right" vertical="center" wrapText="1"/>
      <protection/>
    </xf>
    <xf numFmtId="0" fontId="6" fillId="4" borderId="20" xfId="0" applyFont="1" applyFill="1" applyBorder="1" applyAlignment="1">
      <alignment vertical="top" wrapText="1"/>
    </xf>
    <xf numFmtId="4" fontId="8" fillId="0" borderId="40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49" fontId="19" fillId="4" borderId="20" xfId="0" applyNumberFormat="1" applyFont="1" applyFill="1" applyBorder="1" applyAlignment="1">
      <alignment horizontal="left" vertical="center" wrapText="1"/>
    </xf>
    <xf numFmtId="4" fontId="8" fillId="4" borderId="31" xfId="0" applyNumberFormat="1" applyFont="1" applyFill="1" applyBorder="1" applyAlignment="1">
      <alignment horizontal="right" vertical="center" wrapText="1"/>
    </xf>
    <xf numFmtId="49" fontId="11" fillId="4" borderId="20" xfId="0" applyNumberFormat="1" applyFont="1" applyFill="1" applyBorder="1" applyAlignment="1">
      <alignment horizontal="left" vertical="justify" wrapText="1"/>
    </xf>
    <xf numFmtId="11" fontId="6" fillId="4" borderId="20" xfId="0" applyNumberFormat="1" applyFont="1" applyFill="1" applyBorder="1" applyAlignment="1">
      <alignment horizontal="left" vertical="center" wrapText="1"/>
    </xf>
    <xf numFmtId="49" fontId="11" fillId="4" borderId="20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wrapText="1"/>
    </xf>
    <xf numFmtId="4" fontId="6" fillId="4" borderId="31" xfId="0" applyNumberFormat="1" applyFont="1" applyFill="1" applyBorder="1" applyAlignment="1">
      <alignment horizontal="right" vertical="center" wrapText="1"/>
    </xf>
    <xf numFmtId="4" fontId="6" fillId="4" borderId="39" xfId="0" applyNumberFormat="1" applyFont="1" applyFill="1" applyBorder="1" applyAlignment="1">
      <alignment horizontal="right" vertical="center" wrapText="1"/>
    </xf>
    <xf numFmtId="49" fontId="20" fillId="4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45" xfId="0" applyFont="1" applyFill="1" applyBorder="1" applyAlignment="1">
      <alignment vertical="top" wrapText="1"/>
    </xf>
    <xf numFmtId="0" fontId="8" fillId="0" borderId="45" xfId="0" applyFont="1" applyBorder="1" applyAlignment="1">
      <alignment wrapText="1"/>
    </xf>
    <xf numFmtId="0" fontId="8" fillId="4" borderId="14" xfId="0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6" fillId="4" borderId="20" xfId="0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vertical="center"/>
    </xf>
    <xf numFmtId="49" fontId="6" fillId="24" borderId="46" xfId="0" applyNumberFormat="1" applyFont="1" applyFill="1" applyBorder="1" applyAlignment="1">
      <alignment horizontal="left" vertical="center" wrapText="1"/>
    </xf>
    <xf numFmtId="49" fontId="6" fillId="24" borderId="48" xfId="0" applyNumberFormat="1" applyFont="1" applyFill="1" applyBorder="1" applyAlignment="1">
      <alignment horizontal="center" vertical="center" wrapText="1"/>
    </xf>
    <xf numFmtId="4" fontId="6" fillId="24" borderId="48" xfId="0" applyNumberFormat="1" applyFont="1" applyFill="1" applyBorder="1" applyAlignment="1">
      <alignment horizontal="right" vertical="center" wrapText="1"/>
    </xf>
    <xf numFmtId="4" fontId="6" fillId="24" borderId="47" xfId="0" applyNumberFormat="1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vertical="top" wrapText="1"/>
    </xf>
    <xf numFmtId="4" fontId="6" fillId="4" borderId="13" xfId="0" applyNumberFormat="1" applyFont="1" applyFill="1" applyBorder="1" applyAlignment="1">
      <alignment vertical="center"/>
    </xf>
    <xf numFmtId="4" fontId="8" fillId="0" borderId="49" xfId="0" applyNumberFormat="1" applyFont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top" wrapText="1"/>
    </xf>
    <xf numFmtId="49" fontId="6" fillId="4" borderId="33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" fontId="6" fillId="4" borderId="51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8" fillId="0" borderId="20" xfId="0" applyNumberFormat="1" applyFont="1" applyFill="1" applyBorder="1" applyAlignment="1">
      <alignment wrapText="1"/>
    </xf>
    <xf numFmtId="4" fontId="8" fillId="0" borderId="5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4" borderId="42" xfId="0" applyFont="1" applyFill="1" applyBorder="1" applyAlignment="1">
      <alignment vertical="top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5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16" fillId="0" borderId="57" xfId="0" applyFont="1" applyBorder="1" applyAlignment="1">
      <alignment horizontal="center" vertical="top" wrapText="1"/>
    </xf>
    <xf numFmtId="0" fontId="16" fillId="0" borderId="5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14" fontId="8" fillId="0" borderId="0" xfId="0" applyNumberFormat="1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B1">
      <selection activeCell="E3" sqref="E3"/>
    </sheetView>
  </sheetViews>
  <sheetFormatPr defaultColWidth="9.140625" defaultRowHeight="12.75"/>
  <cols>
    <col min="1" max="1" width="29.140625" style="0" customWidth="1"/>
    <col min="2" max="2" width="58.7109375" style="0" customWidth="1"/>
    <col min="3" max="3" width="20.00390625" style="0" customWidth="1"/>
    <col min="4" max="5" width="17.140625" style="0" customWidth="1"/>
  </cols>
  <sheetData>
    <row r="1" spans="1:5" ht="15">
      <c r="A1" s="1"/>
      <c r="D1" s="1"/>
      <c r="E1" s="2" t="s">
        <v>576</v>
      </c>
    </row>
    <row r="2" spans="1:5" ht="15">
      <c r="A2" s="1"/>
      <c r="C2" s="299" t="s">
        <v>591</v>
      </c>
      <c r="D2" s="299"/>
      <c r="E2" s="299"/>
    </row>
    <row r="3" spans="1:5" ht="15">
      <c r="A3" s="1"/>
      <c r="B3" s="1"/>
      <c r="C3" s="145"/>
      <c r="E3" t="s">
        <v>139</v>
      </c>
    </row>
    <row r="4" spans="1:3" ht="15">
      <c r="A4" s="1"/>
      <c r="B4" s="1"/>
      <c r="C4" s="1"/>
    </row>
    <row r="5" spans="1:5" ht="31.5" customHeight="1">
      <c r="A5" s="298" t="s">
        <v>225</v>
      </c>
      <c r="B5" s="298"/>
      <c r="C5" s="298"/>
      <c r="D5" s="298"/>
      <c r="E5" s="298"/>
    </row>
    <row r="6" spans="1:3" ht="18.75" customHeight="1">
      <c r="A6" s="295"/>
      <c r="B6" s="295"/>
      <c r="C6" s="295"/>
    </row>
    <row r="7" spans="1:3" ht="13.5" thickBot="1">
      <c r="A7" s="4"/>
      <c r="B7" s="4"/>
      <c r="C7" s="4"/>
    </row>
    <row r="8" spans="1:5" ht="16.5" thickBot="1">
      <c r="A8" s="300" t="s">
        <v>573</v>
      </c>
      <c r="B8" s="300" t="s">
        <v>574</v>
      </c>
      <c r="C8" s="302" t="s">
        <v>655</v>
      </c>
      <c r="D8" s="303"/>
      <c r="E8" s="303"/>
    </row>
    <row r="9" spans="1:5" ht="57.75" customHeight="1" thickBot="1">
      <c r="A9" s="301"/>
      <c r="B9" s="301"/>
      <c r="C9" s="178" t="s">
        <v>360</v>
      </c>
      <c r="D9" s="178" t="s">
        <v>361</v>
      </c>
      <c r="E9" s="178" t="s">
        <v>436</v>
      </c>
    </row>
    <row r="10" spans="1:5" ht="24" customHeight="1" thickBot="1">
      <c r="A10" s="13" t="s">
        <v>656</v>
      </c>
      <c r="B10" s="12" t="s">
        <v>548</v>
      </c>
      <c r="C10" s="109">
        <f>C24</f>
        <v>6364944.699999988</v>
      </c>
      <c r="D10" s="109">
        <f>D24</f>
        <v>0</v>
      </c>
      <c r="E10" s="109">
        <f>E24</f>
        <v>0</v>
      </c>
    </row>
    <row r="11" spans="1:3" ht="16.5" customHeight="1" hidden="1" thickBot="1">
      <c r="A11" s="13" t="s">
        <v>550</v>
      </c>
      <c r="B11" s="12" t="s">
        <v>549</v>
      </c>
      <c r="C11" s="110">
        <f>C18</f>
        <v>0</v>
      </c>
    </row>
    <row r="12" spans="1:3" ht="32.25" customHeight="1" hidden="1" thickBot="1">
      <c r="A12" s="8" t="s">
        <v>552</v>
      </c>
      <c r="B12" s="14" t="s">
        <v>551</v>
      </c>
      <c r="C12" s="111">
        <v>0</v>
      </c>
    </row>
    <row r="13" spans="1:3" ht="32.25" customHeight="1" hidden="1" thickBot="1">
      <c r="A13" s="8" t="s">
        <v>554</v>
      </c>
      <c r="B13" s="14" t="s">
        <v>553</v>
      </c>
      <c r="C13" s="111">
        <v>0</v>
      </c>
    </row>
    <row r="14" spans="1:3" ht="32.25" customHeight="1" hidden="1" thickBot="1">
      <c r="A14" s="8" t="s">
        <v>556</v>
      </c>
      <c r="B14" s="14" t="s">
        <v>555</v>
      </c>
      <c r="C14" s="111">
        <v>0</v>
      </c>
    </row>
    <row r="15" spans="1:3" ht="32.25" customHeight="1" hidden="1" thickBot="1">
      <c r="A15" s="8" t="s">
        <v>707</v>
      </c>
      <c r="B15" s="14" t="s">
        <v>706</v>
      </c>
      <c r="C15" s="111">
        <v>0</v>
      </c>
    </row>
    <row r="16" spans="1:3" ht="32.25" customHeight="1" hidden="1" thickBot="1">
      <c r="A16" s="8" t="s">
        <v>709</v>
      </c>
      <c r="B16" s="14" t="s">
        <v>708</v>
      </c>
      <c r="C16" s="111">
        <v>0</v>
      </c>
    </row>
    <row r="17" spans="1:3" ht="48" customHeight="1" hidden="1" thickBot="1">
      <c r="A17" s="13" t="s">
        <v>711</v>
      </c>
      <c r="B17" s="12" t="s">
        <v>710</v>
      </c>
      <c r="C17" s="110">
        <f>C19</f>
        <v>0</v>
      </c>
    </row>
    <row r="18" spans="1:3" ht="48" customHeight="1" hidden="1" thickBot="1">
      <c r="A18" s="13" t="s">
        <v>568</v>
      </c>
      <c r="B18" s="12" t="s">
        <v>567</v>
      </c>
      <c r="C18" s="110">
        <f>C20</f>
        <v>0</v>
      </c>
    </row>
    <row r="19" spans="1:3" ht="63.75" customHeight="1" hidden="1" thickBot="1">
      <c r="A19" s="8" t="s">
        <v>658</v>
      </c>
      <c r="B19" s="14" t="s">
        <v>657</v>
      </c>
      <c r="C19" s="111">
        <v>0</v>
      </c>
    </row>
    <row r="20" spans="1:3" ht="48" customHeight="1" hidden="1" thickBot="1">
      <c r="A20" s="8" t="s">
        <v>714</v>
      </c>
      <c r="B20" s="14" t="s">
        <v>713</v>
      </c>
      <c r="C20" s="111">
        <v>0</v>
      </c>
    </row>
    <row r="21" spans="1:3" ht="32.25" customHeight="1" hidden="1" thickBot="1">
      <c r="A21" s="8" t="s">
        <v>682</v>
      </c>
      <c r="B21" s="14" t="s">
        <v>681</v>
      </c>
      <c r="C21" s="111">
        <v>0</v>
      </c>
    </row>
    <row r="22" spans="1:3" ht="32.25" customHeight="1" hidden="1" thickBot="1">
      <c r="A22" s="8" t="s">
        <v>527</v>
      </c>
      <c r="B22" s="14" t="s">
        <v>683</v>
      </c>
      <c r="C22" s="111">
        <v>0</v>
      </c>
    </row>
    <row r="23" spans="1:3" ht="48" customHeight="1" hidden="1" thickBot="1">
      <c r="A23" s="8" t="s">
        <v>529</v>
      </c>
      <c r="B23" s="14" t="s">
        <v>528</v>
      </c>
      <c r="C23" s="111">
        <v>0</v>
      </c>
    </row>
    <row r="24" spans="1:5" ht="25.5" customHeight="1" thickBot="1">
      <c r="A24" s="13" t="s">
        <v>531</v>
      </c>
      <c r="B24" s="12" t="s">
        <v>530</v>
      </c>
      <c r="C24" s="109">
        <f>C25+C26</f>
        <v>6364944.699999988</v>
      </c>
      <c r="D24" s="109">
        <f>D25+D26</f>
        <v>0</v>
      </c>
      <c r="E24" s="109">
        <f>E25+E26</f>
        <v>0</v>
      </c>
    </row>
    <row r="25" spans="1:5" ht="24" customHeight="1" thickBot="1">
      <c r="A25" s="9" t="s">
        <v>533</v>
      </c>
      <c r="B25" s="11" t="s">
        <v>532</v>
      </c>
      <c r="C25" s="111">
        <v>-288896262.72</v>
      </c>
      <c r="D25" s="111">
        <v>-173049450.7</v>
      </c>
      <c r="E25" s="111">
        <v>-173077114.7</v>
      </c>
    </row>
    <row r="26" spans="1:5" ht="19.5" customHeight="1" thickBot="1">
      <c r="A26" s="8" t="s">
        <v>535</v>
      </c>
      <c r="B26" s="14" t="s">
        <v>534</v>
      </c>
      <c r="C26" s="277">
        <v>295261207.42</v>
      </c>
      <c r="D26" s="277">
        <v>173049450.7</v>
      </c>
      <c r="E26" s="277">
        <v>173077114.7</v>
      </c>
    </row>
    <row r="27" spans="1:5" ht="39" customHeight="1" thickBot="1">
      <c r="A27" s="13" t="s">
        <v>537</v>
      </c>
      <c r="B27" s="12" t="s">
        <v>536</v>
      </c>
      <c r="C27" s="110">
        <f>C25</f>
        <v>-288896262.72</v>
      </c>
      <c r="D27" s="110">
        <f>D25</f>
        <v>-173049450.7</v>
      </c>
      <c r="E27" s="110">
        <f>E25</f>
        <v>-173077114.7</v>
      </c>
    </row>
    <row r="28" spans="1:5" ht="35.25" customHeight="1" thickBot="1">
      <c r="A28" s="13" t="s">
        <v>686</v>
      </c>
      <c r="B28" s="12" t="s">
        <v>685</v>
      </c>
      <c r="C28" s="110">
        <f>C25</f>
        <v>-288896262.72</v>
      </c>
      <c r="D28" s="110">
        <f>D25</f>
        <v>-173049450.7</v>
      </c>
      <c r="E28" s="110">
        <f>E25</f>
        <v>-173077114.7</v>
      </c>
    </row>
    <row r="29" spans="1:5" ht="39.75" customHeight="1" thickBot="1">
      <c r="A29" s="13" t="s">
        <v>688</v>
      </c>
      <c r="B29" s="12" t="s">
        <v>687</v>
      </c>
      <c r="C29" s="110">
        <f aca="true" t="shared" si="0" ref="C29:E30">C25</f>
        <v>-288896262.72</v>
      </c>
      <c r="D29" s="110">
        <f t="shared" si="0"/>
        <v>-173049450.7</v>
      </c>
      <c r="E29" s="110">
        <f t="shared" si="0"/>
        <v>-173077114.7</v>
      </c>
    </row>
    <row r="30" spans="1:5" ht="36.75" customHeight="1" thickBot="1">
      <c r="A30" s="13" t="s">
        <v>690</v>
      </c>
      <c r="B30" s="12" t="s">
        <v>689</v>
      </c>
      <c r="C30" s="110">
        <f t="shared" si="0"/>
        <v>295261207.42</v>
      </c>
      <c r="D30" s="110">
        <f t="shared" si="0"/>
        <v>173049450.7</v>
      </c>
      <c r="E30" s="110">
        <f t="shared" si="0"/>
        <v>173077114.7</v>
      </c>
    </row>
    <row r="31" spans="1:5" ht="26.25" customHeight="1" thickBot="1">
      <c r="A31" s="13" t="s">
        <v>692</v>
      </c>
      <c r="B31" s="12" t="s">
        <v>691</v>
      </c>
      <c r="C31" s="112">
        <f>C26</f>
        <v>295261207.42</v>
      </c>
      <c r="D31" s="112">
        <f>D26</f>
        <v>173049450.7</v>
      </c>
      <c r="E31" s="112">
        <f>E26</f>
        <v>173077114.7</v>
      </c>
    </row>
    <row r="32" spans="1:5" ht="40.5" customHeight="1">
      <c r="A32" s="54" t="s">
        <v>572</v>
      </c>
      <c r="B32" s="55" t="s">
        <v>571</v>
      </c>
      <c r="C32" s="113">
        <f>C26</f>
        <v>295261207.42</v>
      </c>
      <c r="D32" s="113">
        <f>D26</f>
        <v>173049450.7</v>
      </c>
      <c r="E32" s="113">
        <f>E26</f>
        <v>173077114.7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49.8515625" style="0" customWidth="1"/>
    <col min="4" max="4" width="24.28125" style="0" customWidth="1"/>
    <col min="5" max="5" width="17.00390625" style="0" customWidth="1"/>
    <col min="6" max="6" width="18.57421875" style="0" customWidth="1"/>
  </cols>
  <sheetData>
    <row r="1" spans="1:6" ht="15">
      <c r="A1" s="1"/>
      <c r="B1" s="1"/>
      <c r="F1" s="2" t="s">
        <v>635</v>
      </c>
    </row>
    <row r="2" spans="2:6" ht="15">
      <c r="B2" s="10"/>
      <c r="C2" s="297" t="s">
        <v>591</v>
      </c>
      <c r="D2" s="297"/>
      <c r="E2" s="297"/>
      <c r="F2" s="297"/>
    </row>
    <row r="3" spans="1:6" ht="15">
      <c r="A3" s="1"/>
      <c r="D3" s="297" t="s">
        <v>139</v>
      </c>
      <c r="E3" s="297"/>
      <c r="F3" s="297"/>
    </row>
    <row r="4" spans="1:3" ht="12.75">
      <c r="A4" s="4"/>
      <c r="B4" s="4"/>
      <c r="C4" s="4"/>
    </row>
    <row r="5" spans="1:6" ht="68.25" customHeight="1">
      <c r="A5" s="298" t="s">
        <v>226</v>
      </c>
      <c r="B5" s="298"/>
      <c r="C5" s="298"/>
      <c r="D5" s="298"/>
      <c r="E5" s="298"/>
      <c r="F5" s="298"/>
    </row>
    <row r="6" spans="1:5" ht="18.75" customHeight="1">
      <c r="A6" s="295"/>
      <c r="B6" s="295"/>
      <c r="C6" s="295"/>
      <c r="D6" s="295"/>
      <c r="E6" s="44"/>
    </row>
    <row r="7" spans="1:4" ht="16.5" thickBot="1">
      <c r="A7" s="3"/>
      <c r="B7" s="4"/>
      <c r="C7" s="4"/>
      <c r="D7" s="146"/>
    </row>
    <row r="8" spans="1:6" ht="36.75" customHeight="1" thickBot="1">
      <c r="A8" s="308" t="s">
        <v>637</v>
      </c>
      <c r="B8" s="309"/>
      <c r="C8" s="310" t="s">
        <v>693</v>
      </c>
      <c r="D8" s="306" t="s">
        <v>433</v>
      </c>
      <c r="E8" s="306" t="s">
        <v>434</v>
      </c>
      <c r="F8" s="306" t="s">
        <v>227</v>
      </c>
    </row>
    <row r="9" spans="1:6" ht="83.25" customHeight="1" thickBot="1">
      <c r="A9" s="5" t="s">
        <v>636</v>
      </c>
      <c r="B9" s="6" t="s">
        <v>633</v>
      </c>
      <c r="C9" s="311"/>
      <c r="D9" s="307"/>
      <c r="E9" s="307"/>
      <c r="F9" s="307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194" t="s">
        <v>592</v>
      </c>
      <c r="B11" s="304" t="s">
        <v>634</v>
      </c>
      <c r="C11" s="305"/>
      <c r="D11" s="305"/>
      <c r="E11" s="305"/>
      <c r="F11" s="305"/>
    </row>
    <row r="12" spans="1:6" ht="51" customHeight="1" thickBot="1">
      <c r="A12" s="56" t="s">
        <v>592</v>
      </c>
      <c r="B12" s="56" t="s">
        <v>540</v>
      </c>
      <c r="C12" s="57" t="s">
        <v>548</v>
      </c>
      <c r="D12" s="114">
        <f>SUM(D27:D28)</f>
        <v>6364944.699999988</v>
      </c>
      <c r="E12" s="114">
        <f>SUM(E27:E28)</f>
        <v>0</v>
      </c>
      <c r="F12" s="114">
        <f>SUM(F27:F28)</f>
        <v>0</v>
      </c>
    </row>
    <row r="13" spans="1:4" ht="51" customHeight="1" hidden="1" thickBot="1">
      <c r="A13" s="13" t="s">
        <v>592</v>
      </c>
      <c r="B13" s="13" t="s">
        <v>550</v>
      </c>
      <c r="C13" s="12" t="s">
        <v>549</v>
      </c>
      <c r="D13" s="114">
        <f aca="true" t="shared" si="0" ref="D13:D25">SUM(D14:D15)</f>
        <v>-64913245061.860016</v>
      </c>
    </row>
    <row r="14" spans="1:4" ht="51" customHeight="1" hidden="1" thickBot="1">
      <c r="A14" s="13" t="s">
        <v>592</v>
      </c>
      <c r="B14" s="13" t="s">
        <v>552</v>
      </c>
      <c r="C14" s="12" t="s">
        <v>551</v>
      </c>
      <c r="D14" s="114">
        <f t="shared" si="0"/>
        <v>-40118029716.58001</v>
      </c>
    </row>
    <row r="15" spans="1:4" ht="51" customHeight="1" hidden="1" thickBot="1">
      <c r="A15" s="13" t="s">
        <v>592</v>
      </c>
      <c r="B15" s="13" t="s">
        <v>554</v>
      </c>
      <c r="C15" s="12" t="s">
        <v>553</v>
      </c>
      <c r="D15" s="114">
        <f t="shared" si="0"/>
        <v>-24795215345.280006</v>
      </c>
    </row>
    <row r="16" spans="1:4" ht="35.25" customHeight="1" hidden="1" thickBot="1">
      <c r="A16" s="13" t="s">
        <v>592</v>
      </c>
      <c r="B16" s="13" t="s">
        <v>556</v>
      </c>
      <c r="C16" s="12" t="s">
        <v>555</v>
      </c>
      <c r="D16" s="114">
        <f t="shared" si="0"/>
        <v>-15322814371.300005</v>
      </c>
    </row>
    <row r="17" spans="1:4" ht="34.5" customHeight="1" hidden="1" thickBot="1">
      <c r="A17" s="13" t="s">
        <v>592</v>
      </c>
      <c r="B17" s="13" t="s">
        <v>707</v>
      </c>
      <c r="C17" s="12" t="s">
        <v>706</v>
      </c>
      <c r="D17" s="114">
        <f t="shared" si="0"/>
        <v>-9472400973.980003</v>
      </c>
    </row>
    <row r="18" spans="1:4" ht="37.5" customHeight="1" hidden="1" thickBot="1">
      <c r="A18" s="13" t="s">
        <v>592</v>
      </c>
      <c r="B18" s="13" t="s">
        <v>709</v>
      </c>
      <c r="C18" s="12" t="s">
        <v>708</v>
      </c>
      <c r="D18" s="114">
        <f t="shared" si="0"/>
        <v>-5850413397.320002</v>
      </c>
    </row>
    <row r="19" spans="1:4" ht="51.75" customHeight="1" hidden="1" thickBot="1">
      <c r="A19" s="13" t="s">
        <v>592</v>
      </c>
      <c r="B19" s="13" t="s">
        <v>711</v>
      </c>
      <c r="C19" s="12" t="s">
        <v>710</v>
      </c>
      <c r="D19" s="114">
        <f t="shared" si="0"/>
        <v>-3621987576.6600013</v>
      </c>
    </row>
    <row r="20" spans="1:4" ht="95.25" customHeight="1" hidden="1" thickBot="1">
      <c r="A20" s="13" t="s">
        <v>592</v>
      </c>
      <c r="B20" s="13" t="s">
        <v>568</v>
      </c>
      <c r="C20" s="12" t="s">
        <v>567</v>
      </c>
      <c r="D20" s="114">
        <f t="shared" si="0"/>
        <v>-2228425820.660001</v>
      </c>
    </row>
    <row r="21" spans="1:4" ht="95.25" customHeight="1" hidden="1" thickBot="1">
      <c r="A21" s="13" t="s">
        <v>592</v>
      </c>
      <c r="B21" s="13" t="s">
        <v>658</v>
      </c>
      <c r="C21" s="12" t="s">
        <v>657</v>
      </c>
      <c r="D21" s="114">
        <f t="shared" si="0"/>
        <v>-1393561756.0000005</v>
      </c>
    </row>
    <row r="22" spans="1:4" ht="95.25" customHeight="1" hidden="1" thickBot="1">
      <c r="A22" s="13" t="s">
        <v>592</v>
      </c>
      <c r="B22" s="13" t="s">
        <v>714</v>
      </c>
      <c r="C22" s="12" t="s">
        <v>713</v>
      </c>
      <c r="D22" s="114">
        <f t="shared" si="0"/>
        <v>-834864064.6600002</v>
      </c>
    </row>
    <row r="23" spans="1:4" ht="48" customHeight="1" hidden="1" thickBot="1">
      <c r="A23" s="13" t="s">
        <v>592</v>
      </c>
      <c r="B23" s="13" t="s">
        <v>682</v>
      </c>
      <c r="C23" s="12" t="s">
        <v>681</v>
      </c>
      <c r="D23" s="114">
        <f t="shared" si="0"/>
        <v>-558697691.3400002</v>
      </c>
    </row>
    <row r="24" spans="1:4" ht="63.75" customHeight="1" hidden="1" thickBot="1">
      <c r="A24" s="13" t="s">
        <v>592</v>
      </c>
      <c r="B24" s="13" t="s">
        <v>527</v>
      </c>
      <c r="C24" s="12" t="s">
        <v>683</v>
      </c>
      <c r="D24" s="114">
        <f t="shared" si="0"/>
        <v>-276166373.32000005</v>
      </c>
    </row>
    <row r="25" spans="1:4" ht="79.5" customHeight="1" hidden="1" thickBot="1">
      <c r="A25" s="13" t="s">
        <v>592</v>
      </c>
      <c r="B25" s="13" t="s">
        <v>529</v>
      </c>
      <c r="C25" s="12" t="s">
        <v>528</v>
      </c>
      <c r="D25" s="114">
        <f t="shared" si="0"/>
        <v>-282531318.02000004</v>
      </c>
    </row>
    <row r="26" spans="1:6" ht="16.5" thickBot="1">
      <c r="A26" s="13" t="s">
        <v>592</v>
      </c>
      <c r="B26" s="13" t="s">
        <v>541</v>
      </c>
      <c r="C26" s="12" t="s">
        <v>530</v>
      </c>
      <c r="D26" s="114">
        <f>SUM(D27:D28)</f>
        <v>6364944.699999988</v>
      </c>
      <c r="E26" s="114">
        <f>SUM(E27:E28)</f>
        <v>0</v>
      </c>
      <c r="F26" s="114">
        <f>SUM(F27:F28)</f>
        <v>0</v>
      </c>
    </row>
    <row r="27" spans="1:6" ht="16.5" thickBot="1">
      <c r="A27" s="8" t="s">
        <v>592</v>
      </c>
      <c r="B27" s="9" t="s">
        <v>542</v>
      </c>
      <c r="C27" s="11" t="s">
        <v>532</v>
      </c>
      <c r="D27" s="111">
        <v>-288896262.72</v>
      </c>
      <c r="E27" s="111">
        <v>-173049450.7</v>
      </c>
      <c r="F27" s="111">
        <v>-173077114.7</v>
      </c>
    </row>
    <row r="28" spans="1:6" ht="16.5" thickBot="1">
      <c r="A28" s="8" t="s">
        <v>592</v>
      </c>
      <c r="B28" s="8" t="s">
        <v>543</v>
      </c>
      <c r="C28" s="14" t="s">
        <v>534</v>
      </c>
      <c r="D28" s="277">
        <v>295261207.42</v>
      </c>
      <c r="E28" s="277">
        <v>173049450.7</v>
      </c>
      <c r="F28" s="277">
        <v>173077114.7</v>
      </c>
    </row>
    <row r="29" spans="1:6" ht="32.25" thickBot="1">
      <c r="A29" s="13" t="s">
        <v>592</v>
      </c>
      <c r="B29" s="13" t="s">
        <v>544</v>
      </c>
      <c r="C29" s="12" t="s">
        <v>536</v>
      </c>
      <c r="D29" s="114">
        <f>SUM(D27)</f>
        <v>-288896262.72</v>
      </c>
      <c r="E29" s="114">
        <f>SUM(E27)</f>
        <v>-173049450.7</v>
      </c>
      <c r="F29" s="114">
        <f>SUM(F27)</f>
        <v>-173077114.7</v>
      </c>
    </row>
    <row r="30" spans="1:6" ht="32.25" thickBot="1">
      <c r="A30" s="13" t="s">
        <v>592</v>
      </c>
      <c r="B30" s="13" t="s">
        <v>545</v>
      </c>
      <c r="C30" s="12" t="s">
        <v>685</v>
      </c>
      <c r="D30" s="114">
        <f>SUM(D27)</f>
        <v>-288896262.72</v>
      </c>
      <c r="E30" s="114">
        <f>SUM(E27)</f>
        <v>-173049450.7</v>
      </c>
      <c r="F30" s="114">
        <f>SUM(F27)</f>
        <v>-173077114.7</v>
      </c>
    </row>
    <row r="31" spans="1:6" ht="32.25" thickBot="1">
      <c r="A31" s="13" t="s">
        <v>592</v>
      </c>
      <c r="B31" s="13" t="s">
        <v>596</v>
      </c>
      <c r="C31" s="12" t="s">
        <v>687</v>
      </c>
      <c r="D31" s="114">
        <f>SUM(D29)</f>
        <v>-288896262.72</v>
      </c>
      <c r="E31" s="114">
        <f>SUM(E29)</f>
        <v>-173049450.7</v>
      </c>
      <c r="F31" s="114">
        <f>SUM(F29)</f>
        <v>-173077114.7</v>
      </c>
    </row>
    <row r="32" spans="1:6" ht="16.5" thickBot="1">
      <c r="A32" s="13" t="s">
        <v>592</v>
      </c>
      <c r="B32" s="13" t="s">
        <v>597</v>
      </c>
      <c r="C32" s="12" t="s">
        <v>689</v>
      </c>
      <c r="D32" s="114">
        <f>SUM(D28)</f>
        <v>295261207.42</v>
      </c>
      <c r="E32" s="114">
        <f>SUM(E28)</f>
        <v>173049450.7</v>
      </c>
      <c r="F32" s="114">
        <f>SUM(F28)</f>
        <v>173077114.7</v>
      </c>
    </row>
    <row r="33" spans="1:6" ht="32.25" thickBot="1">
      <c r="A33" s="13" t="s">
        <v>592</v>
      </c>
      <c r="B33" s="13" t="s">
        <v>598</v>
      </c>
      <c r="C33" s="12" t="s">
        <v>691</v>
      </c>
      <c r="D33" s="114">
        <f>SUM(D28)</f>
        <v>295261207.42</v>
      </c>
      <c r="E33" s="114">
        <f>SUM(E28)</f>
        <v>173049450.7</v>
      </c>
      <c r="F33" s="114">
        <f>SUM(F28)</f>
        <v>173077114.7</v>
      </c>
    </row>
    <row r="34" spans="1:6" ht="32.25" thickBot="1">
      <c r="A34" s="13" t="s">
        <v>592</v>
      </c>
      <c r="B34" s="13" t="s">
        <v>599</v>
      </c>
      <c r="C34" s="12" t="s">
        <v>571</v>
      </c>
      <c r="D34" s="114">
        <f>SUM(D28)</f>
        <v>295261207.42</v>
      </c>
      <c r="E34" s="114">
        <f>SUM(E28)</f>
        <v>173049450.7</v>
      </c>
      <c r="F34" s="114">
        <f>SUM(F28)</f>
        <v>173077114.7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1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5" width="14.7109375" style="0" customWidth="1"/>
    <col min="6" max="6" width="17.140625" style="0" customWidth="1"/>
    <col min="8" max="8" width="16.57421875" style="0" customWidth="1"/>
    <col min="9" max="9" width="14.00390625" style="0" customWidth="1"/>
  </cols>
  <sheetData>
    <row r="1" spans="1:6" ht="12.75" customHeight="1">
      <c r="A1" s="297" t="s">
        <v>621</v>
      </c>
      <c r="B1" s="297"/>
      <c r="C1" s="297"/>
      <c r="D1" s="297"/>
      <c r="E1" s="297"/>
      <c r="F1" s="297"/>
    </row>
    <row r="2" spans="1:6" ht="12.75" customHeight="1">
      <c r="A2" s="297" t="s">
        <v>591</v>
      </c>
      <c r="B2" s="297"/>
      <c r="C2" s="297"/>
      <c r="D2" s="297"/>
      <c r="E2" s="297"/>
      <c r="F2" s="297"/>
    </row>
    <row r="3" spans="1:6" ht="15">
      <c r="A3" s="297" t="s">
        <v>140</v>
      </c>
      <c r="B3" s="297"/>
      <c r="C3" s="297"/>
      <c r="D3" s="297"/>
      <c r="E3" s="297"/>
      <c r="F3" s="297"/>
    </row>
    <row r="4" ht="15">
      <c r="B4" s="2"/>
    </row>
    <row r="5" spans="1:6" ht="119.25" customHeight="1">
      <c r="A5" s="298" t="s">
        <v>228</v>
      </c>
      <c r="B5" s="298"/>
      <c r="C5" s="298"/>
      <c r="D5" s="298"/>
      <c r="E5" s="298"/>
      <c r="F5" s="298"/>
    </row>
    <row r="6" spans="1:6" ht="15.75">
      <c r="A6" s="295"/>
      <c r="B6" s="295"/>
      <c r="C6" s="295"/>
      <c r="D6" s="295"/>
      <c r="E6" s="295"/>
      <c r="F6" s="295"/>
    </row>
    <row r="7" spans="1:2" ht="13.5" thickBot="1">
      <c r="A7" s="4"/>
      <c r="B7" s="15"/>
    </row>
    <row r="8" spans="1:6" ht="37.5" customHeight="1">
      <c r="A8" s="293" t="s">
        <v>624</v>
      </c>
      <c r="B8" s="312" t="s">
        <v>712</v>
      </c>
      <c r="C8" s="291" t="s">
        <v>717</v>
      </c>
      <c r="D8" s="293" t="s">
        <v>229</v>
      </c>
      <c r="E8" s="289"/>
      <c r="F8" s="290"/>
    </row>
    <row r="9" spans="1:6" ht="30" customHeight="1" thickBot="1">
      <c r="A9" s="294"/>
      <c r="B9" s="313"/>
      <c r="C9" s="292"/>
      <c r="D9" s="100" t="s">
        <v>660</v>
      </c>
      <c r="E9" s="140" t="s">
        <v>403</v>
      </c>
      <c r="F9" s="101" t="s">
        <v>661</v>
      </c>
    </row>
    <row r="10" spans="1:6" ht="16.5" customHeight="1" thickBot="1">
      <c r="A10" s="88">
        <v>1</v>
      </c>
      <c r="B10" s="89">
        <v>2</v>
      </c>
      <c r="C10" s="120">
        <v>3</v>
      </c>
      <c r="D10" s="255">
        <v>4</v>
      </c>
      <c r="E10" s="254">
        <v>4</v>
      </c>
      <c r="F10" s="256">
        <v>5</v>
      </c>
    </row>
    <row r="11" spans="1:6" ht="48" thickBot="1">
      <c r="A11" s="68" t="s">
        <v>450</v>
      </c>
      <c r="B11" s="95" t="s">
        <v>721</v>
      </c>
      <c r="C11" s="121"/>
      <c r="D11" s="122">
        <f>D12</f>
        <v>-816000</v>
      </c>
      <c r="E11" s="73">
        <f>E12</f>
        <v>0</v>
      </c>
      <c r="F11" s="128">
        <f>F12</f>
        <v>1000000</v>
      </c>
    </row>
    <row r="12" spans="1:6" ht="47.25">
      <c r="A12" s="65" t="s">
        <v>725</v>
      </c>
      <c r="B12" s="66" t="s">
        <v>722</v>
      </c>
      <c r="C12" s="67"/>
      <c r="D12" s="141">
        <f>SUM(D14:D16)</f>
        <v>-816000</v>
      </c>
      <c r="E12" s="141">
        <f>E13+E15</f>
        <v>0</v>
      </c>
      <c r="F12" s="153">
        <f>F13+F15</f>
        <v>1000000</v>
      </c>
    </row>
    <row r="13" spans="1:9" ht="31.5">
      <c r="A13" s="154" t="s">
        <v>36</v>
      </c>
      <c r="B13" s="21" t="s">
        <v>723</v>
      </c>
      <c r="C13" s="60"/>
      <c r="D13" s="139"/>
      <c r="E13" s="139">
        <f>SUM(E14)</f>
        <v>0</v>
      </c>
      <c r="F13" s="155">
        <f>SUM(F14)</f>
        <v>700000</v>
      </c>
      <c r="H13" s="165"/>
      <c r="I13" s="165"/>
    </row>
    <row r="14" spans="1:9" ht="63">
      <c r="A14" s="33" t="s">
        <v>372</v>
      </c>
      <c r="B14" s="22" t="s">
        <v>724</v>
      </c>
      <c r="C14" s="61">
        <v>200</v>
      </c>
      <c r="D14" s="115">
        <v>-360000</v>
      </c>
      <c r="E14" s="115"/>
      <c r="F14" s="156">
        <v>700000</v>
      </c>
      <c r="H14" s="200"/>
      <c r="I14" s="200"/>
    </row>
    <row r="15" spans="1:9" ht="31.5">
      <c r="A15" s="154" t="s">
        <v>7</v>
      </c>
      <c r="B15" s="21" t="s">
        <v>5</v>
      </c>
      <c r="C15" s="60"/>
      <c r="D15" s="105"/>
      <c r="E15" s="269">
        <f>E16</f>
        <v>0</v>
      </c>
      <c r="F15" s="270">
        <f>F16</f>
        <v>300000</v>
      </c>
      <c r="H15" s="200"/>
      <c r="I15" s="200"/>
    </row>
    <row r="16" spans="1:9" ht="79.5" thickBot="1">
      <c r="A16" s="201" t="s">
        <v>373</v>
      </c>
      <c r="B16" s="202" t="s">
        <v>6</v>
      </c>
      <c r="C16" s="203">
        <v>200</v>
      </c>
      <c r="D16" s="204">
        <v>-456000</v>
      </c>
      <c r="E16" s="204"/>
      <c r="F16" s="205">
        <v>300000</v>
      </c>
      <c r="H16" s="200"/>
      <c r="I16" s="200"/>
    </row>
    <row r="17" spans="1:9" ht="32.25" thickBot="1">
      <c r="A17" s="68" t="s">
        <v>234</v>
      </c>
      <c r="B17" s="71" t="s">
        <v>726</v>
      </c>
      <c r="C17" s="72"/>
      <c r="D17" s="142" t="e">
        <f>D18+D24+#REF!+#REF!+#REF!+#REF!</f>
        <v>#REF!</v>
      </c>
      <c r="E17" s="134">
        <f>E18+E24+E45+E48</f>
        <v>0</v>
      </c>
      <c r="F17" s="134">
        <f>F18+F24+F45+F48</f>
        <v>43154550.43</v>
      </c>
      <c r="H17" s="15"/>
      <c r="I17" s="15"/>
    </row>
    <row r="18" spans="1:6" ht="31.5">
      <c r="A18" s="75" t="s">
        <v>727</v>
      </c>
      <c r="B18" s="66" t="s">
        <v>728</v>
      </c>
      <c r="C18" s="67"/>
      <c r="D18" s="141">
        <f>SUM(D20:D20)</f>
        <v>-47100</v>
      </c>
      <c r="E18" s="141">
        <f>E19+E21</f>
        <v>0</v>
      </c>
      <c r="F18" s="153">
        <f>F19+F21</f>
        <v>1291481.05</v>
      </c>
    </row>
    <row r="19" spans="1:6" ht="31.5">
      <c r="A19" s="63" t="s">
        <v>729</v>
      </c>
      <c r="B19" s="21" t="s">
        <v>730</v>
      </c>
      <c r="C19" s="60"/>
      <c r="D19" s="139"/>
      <c r="E19" s="139">
        <f>SUM(E20:E20)</f>
        <v>0</v>
      </c>
      <c r="F19" s="155">
        <f>SUM(F20:F20)</f>
        <v>81200</v>
      </c>
    </row>
    <row r="20" spans="1:6" ht="94.5">
      <c r="A20" s="58" t="s">
        <v>80</v>
      </c>
      <c r="B20" s="22" t="s">
        <v>731</v>
      </c>
      <c r="C20" s="61">
        <v>200</v>
      </c>
      <c r="D20" s="115">
        <v>-47100</v>
      </c>
      <c r="E20" s="115"/>
      <c r="F20" s="156">
        <v>81200</v>
      </c>
    </row>
    <row r="21" spans="1:6" ht="31.5">
      <c r="A21" s="193" t="s">
        <v>16</v>
      </c>
      <c r="B21" s="149" t="s">
        <v>8</v>
      </c>
      <c r="C21" s="150"/>
      <c r="D21" s="151"/>
      <c r="E21" s="151">
        <f>SUM(E22:E23)</f>
        <v>0</v>
      </c>
      <c r="F21" s="159">
        <f>SUM(F22:F23)</f>
        <v>1210281.05</v>
      </c>
    </row>
    <row r="22" spans="1:6" ht="63">
      <c r="A22" s="62" t="s">
        <v>394</v>
      </c>
      <c r="B22" s="22" t="s">
        <v>9</v>
      </c>
      <c r="C22" s="61">
        <v>200</v>
      </c>
      <c r="D22" s="115"/>
      <c r="E22" s="115"/>
      <c r="F22" s="86">
        <v>17885.93</v>
      </c>
    </row>
    <row r="23" spans="1:6" ht="63">
      <c r="A23" s="62" t="s">
        <v>266</v>
      </c>
      <c r="B23" s="22" t="s">
        <v>9</v>
      </c>
      <c r="C23" s="61">
        <v>300</v>
      </c>
      <c r="D23" s="115">
        <v>30000</v>
      </c>
      <c r="E23" s="115"/>
      <c r="F23" s="156">
        <v>1192395.12</v>
      </c>
    </row>
    <row r="24" spans="1:6" ht="31.5">
      <c r="A24" s="63" t="s">
        <v>732</v>
      </c>
      <c r="B24" s="21" t="s">
        <v>733</v>
      </c>
      <c r="C24" s="60"/>
      <c r="D24" s="139" t="e">
        <f>SUM(D28:D209)</f>
        <v>#REF!</v>
      </c>
      <c r="E24" s="139">
        <f>E25+E27+E43</f>
        <v>0</v>
      </c>
      <c r="F24" s="155">
        <f>F25+F27+F43</f>
        <v>31370660.96</v>
      </c>
    </row>
    <row r="25" spans="1:6" ht="47.25">
      <c r="A25" s="63" t="s">
        <v>734</v>
      </c>
      <c r="B25" s="21" t="s">
        <v>735</v>
      </c>
      <c r="C25" s="60"/>
      <c r="D25" s="139"/>
      <c r="E25" s="139">
        <f>E26</f>
        <v>0</v>
      </c>
      <c r="F25" s="155">
        <f>F26</f>
        <v>1244074</v>
      </c>
    </row>
    <row r="26" spans="1:6" ht="78.75">
      <c r="A26" s="62" t="s">
        <v>736</v>
      </c>
      <c r="B26" s="22" t="s">
        <v>737</v>
      </c>
      <c r="C26" s="61">
        <v>100</v>
      </c>
      <c r="D26" s="115">
        <v>1001205</v>
      </c>
      <c r="E26" s="115"/>
      <c r="F26" s="156">
        <v>1244074</v>
      </c>
    </row>
    <row r="27" spans="1:6" ht="78.75">
      <c r="A27" s="158" t="s">
        <v>122</v>
      </c>
      <c r="B27" s="149" t="s">
        <v>738</v>
      </c>
      <c r="C27" s="147"/>
      <c r="D27" s="148"/>
      <c r="E27" s="151">
        <f>SUM(E28:E42)</f>
        <v>0</v>
      </c>
      <c r="F27" s="159">
        <f>SUM(F28:F42)</f>
        <v>29654524.96</v>
      </c>
    </row>
    <row r="28" spans="1:6" ht="78.75">
      <c r="A28" s="62" t="s">
        <v>189</v>
      </c>
      <c r="B28" s="22" t="s">
        <v>740</v>
      </c>
      <c r="C28" s="61">
        <v>100</v>
      </c>
      <c r="D28" s="115">
        <v>15078984</v>
      </c>
      <c r="E28" s="115"/>
      <c r="F28" s="156">
        <v>19569447</v>
      </c>
    </row>
    <row r="29" spans="1:6" ht="47.25">
      <c r="A29" s="62" t="s">
        <v>374</v>
      </c>
      <c r="B29" s="22" t="s">
        <v>740</v>
      </c>
      <c r="C29" s="61">
        <v>200</v>
      </c>
      <c r="D29" s="115">
        <v>5279911</v>
      </c>
      <c r="E29" s="115"/>
      <c r="F29" s="156">
        <v>2267597</v>
      </c>
    </row>
    <row r="30" spans="1:6" ht="31.5">
      <c r="A30" s="62" t="s">
        <v>739</v>
      </c>
      <c r="B30" s="22" t="s">
        <v>740</v>
      </c>
      <c r="C30" s="61">
        <v>800</v>
      </c>
      <c r="D30" s="115">
        <v>257000</v>
      </c>
      <c r="E30" s="115"/>
      <c r="F30" s="156">
        <v>59000</v>
      </c>
    </row>
    <row r="31" spans="1:6" ht="78.75">
      <c r="A31" s="106" t="s">
        <v>107</v>
      </c>
      <c r="B31" s="107" t="s">
        <v>358</v>
      </c>
      <c r="C31" s="61">
        <v>100</v>
      </c>
      <c r="D31" s="115"/>
      <c r="E31" s="115"/>
      <c r="F31" s="176">
        <v>468720</v>
      </c>
    </row>
    <row r="32" spans="1:6" ht="78.75">
      <c r="A32" s="106" t="s">
        <v>741</v>
      </c>
      <c r="B32" s="107" t="s">
        <v>743</v>
      </c>
      <c r="C32" s="61">
        <v>100</v>
      </c>
      <c r="D32" s="115">
        <v>644418</v>
      </c>
      <c r="E32" s="115"/>
      <c r="F32" s="177">
        <v>227856</v>
      </c>
    </row>
    <row r="33" spans="1:6" ht="47.25">
      <c r="A33" s="62" t="s">
        <v>375</v>
      </c>
      <c r="B33" s="107" t="s">
        <v>743</v>
      </c>
      <c r="C33" s="61">
        <v>200</v>
      </c>
      <c r="D33" s="115">
        <v>422600</v>
      </c>
      <c r="E33" s="115"/>
      <c r="F33" s="86">
        <v>523368</v>
      </c>
    </row>
    <row r="34" spans="1:6" ht="31.5">
      <c r="A34" s="62" t="s">
        <v>59</v>
      </c>
      <c r="B34" s="107" t="s">
        <v>743</v>
      </c>
      <c r="C34" s="61">
        <v>300</v>
      </c>
      <c r="D34" s="115"/>
      <c r="E34" s="115"/>
      <c r="F34" s="86">
        <v>13800</v>
      </c>
    </row>
    <row r="35" spans="1:6" ht="31.5">
      <c r="A35" s="62" t="s">
        <v>742</v>
      </c>
      <c r="B35" s="107" t="s">
        <v>743</v>
      </c>
      <c r="C35" s="61">
        <v>800</v>
      </c>
      <c r="D35" s="115">
        <v>12000</v>
      </c>
      <c r="E35" s="115"/>
      <c r="F35" s="86">
        <v>1000</v>
      </c>
    </row>
    <row r="36" spans="1:6" ht="78.75">
      <c r="A36" s="106" t="s">
        <v>346</v>
      </c>
      <c r="B36" s="107" t="s">
        <v>745</v>
      </c>
      <c r="C36" s="61">
        <v>100</v>
      </c>
      <c r="D36" s="115">
        <v>3118930</v>
      </c>
      <c r="E36" s="115"/>
      <c r="F36" s="137">
        <v>4097951.16</v>
      </c>
    </row>
    <row r="37" spans="1:6" ht="47.25">
      <c r="A37" s="62" t="s">
        <v>376</v>
      </c>
      <c r="B37" s="107" t="s">
        <v>745</v>
      </c>
      <c r="C37" s="61">
        <v>200</v>
      </c>
      <c r="D37" s="115">
        <v>266570</v>
      </c>
      <c r="E37" s="115"/>
      <c r="F37" s="86">
        <v>717551.78</v>
      </c>
    </row>
    <row r="38" spans="1:6" ht="47.25">
      <c r="A38" s="62" t="s">
        <v>744</v>
      </c>
      <c r="B38" s="107" t="s">
        <v>745</v>
      </c>
      <c r="C38" s="61">
        <v>800</v>
      </c>
      <c r="D38" s="115"/>
      <c r="E38" s="115"/>
      <c r="F38" s="86">
        <v>14850</v>
      </c>
    </row>
    <row r="39" spans="1:6" ht="78.75">
      <c r="A39" s="106" t="s">
        <v>362</v>
      </c>
      <c r="B39" s="107" t="s">
        <v>747</v>
      </c>
      <c r="C39" s="61">
        <v>100</v>
      </c>
      <c r="D39" s="115">
        <v>1400000</v>
      </c>
      <c r="E39" s="115"/>
      <c r="F39" s="137">
        <v>1101757.62</v>
      </c>
    </row>
    <row r="40" spans="1:6" ht="47.25">
      <c r="A40" s="62" t="s">
        <v>377</v>
      </c>
      <c r="B40" s="107" t="s">
        <v>747</v>
      </c>
      <c r="C40" s="61">
        <v>200</v>
      </c>
      <c r="D40" s="115"/>
      <c r="E40" s="115"/>
      <c r="F40" s="156">
        <v>258276.4</v>
      </c>
    </row>
    <row r="41" spans="1:6" ht="63">
      <c r="A41" s="74" t="s">
        <v>378</v>
      </c>
      <c r="B41" s="27" t="s">
        <v>748</v>
      </c>
      <c r="C41" s="70">
        <v>200</v>
      </c>
      <c r="D41" s="105"/>
      <c r="E41" s="105"/>
      <c r="F41" s="157"/>
    </row>
    <row r="42" spans="1:6" ht="63">
      <c r="A42" s="62" t="s">
        <v>379</v>
      </c>
      <c r="B42" s="22" t="s">
        <v>749</v>
      </c>
      <c r="C42" s="61">
        <v>200</v>
      </c>
      <c r="D42" s="115">
        <v>302040</v>
      </c>
      <c r="E42" s="115"/>
      <c r="F42" s="86">
        <v>333350</v>
      </c>
    </row>
    <row r="43" spans="1:6" ht="15.75">
      <c r="A43" s="158" t="s">
        <v>750</v>
      </c>
      <c r="B43" s="149" t="s">
        <v>751</v>
      </c>
      <c r="C43" s="150"/>
      <c r="D43" s="151"/>
      <c r="E43" s="151">
        <f>E44</f>
        <v>0</v>
      </c>
      <c r="F43" s="159">
        <f>F44</f>
        <v>472062</v>
      </c>
    </row>
    <row r="44" spans="1:6" ht="63">
      <c r="A44" s="62" t="s">
        <v>380</v>
      </c>
      <c r="B44" s="22" t="s">
        <v>752</v>
      </c>
      <c r="C44" s="61">
        <v>200</v>
      </c>
      <c r="D44" s="115">
        <v>400000</v>
      </c>
      <c r="E44" s="115"/>
      <c r="F44" s="156">
        <v>472062</v>
      </c>
    </row>
    <row r="45" spans="1:6" ht="31.5">
      <c r="A45" s="158" t="s">
        <v>753</v>
      </c>
      <c r="B45" s="149" t="s">
        <v>755</v>
      </c>
      <c r="C45" s="150"/>
      <c r="D45" s="151"/>
      <c r="E45" s="151">
        <f>E46</f>
        <v>0</v>
      </c>
      <c r="F45" s="159">
        <f>F46</f>
        <v>207614</v>
      </c>
    </row>
    <row r="46" spans="1:6" ht="63">
      <c r="A46" s="158" t="s">
        <v>754</v>
      </c>
      <c r="B46" s="149" t="s">
        <v>756</v>
      </c>
      <c r="C46" s="150"/>
      <c r="D46" s="151"/>
      <c r="E46" s="151">
        <f>E47</f>
        <v>0</v>
      </c>
      <c r="F46" s="159">
        <f>F47</f>
        <v>207614</v>
      </c>
    </row>
    <row r="47" spans="1:6" ht="94.5">
      <c r="A47" s="77" t="s">
        <v>131</v>
      </c>
      <c r="B47" s="22" t="s">
        <v>757</v>
      </c>
      <c r="C47" s="61">
        <v>200</v>
      </c>
      <c r="D47" s="115"/>
      <c r="E47" s="115"/>
      <c r="F47" s="115">
        <v>207614</v>
      </c>
    </row>
    <row r="48" spans="1:6" ht="31.5">
      <c r="A48" s="158" t="s">
        <v>60</v>
      </c>
      <c r="B48" s="149" t="s">
        <v>10</v>
      </c>
      <c r="C48" s="150"/>
      <c r="D48" s="115"/>
      <c r="E48" s="151">
        <f>E49</f>
        <v>0</v>
      </c>
      <c r="F48" s="151">
        <f>F49</f>
        <v>10284794.42</v>
      </c>
    </row>
    <row r="49" spans="1:6" ht="31.5">
      <c r="A49" s="158" t="s">
        <v>35</v>
      </c>
      <c r="B49" s="149" t="s">
        <v>11</v>
      </c>
      <c r="C49" s="150"/>
      <c r="D49" s="115"/>
      <c r="E49" s="151">
        <f>SUM(E50:E52)</f>
        <v>0</v>
      </c>
      <c r="F49" s="151">
        <f>SUM(F50:F52)</f>
        <v>10284794.42</v>
      </c>
    </row>
    <row r="50" spans="1:6" ht="15.75">
      <c r="A50" s="171" t="s">
        <v>100</v>
      </c>
      <c r="B50" s="23" t="s">
        <v>12</v>
      </c>
      <c r="C50" s="132">
        <v>100</v>
      </c>
      <c r="D50" s="133"/>
      <c r="E50" s="133"/>
      <c r="F50" s="133">
        <v>3105427</v>
      </c>
    </row>
    <row r="51" spans="1:6" ht="47.25">
      <c r="A51" s="171" t="s">
        <v>98</v>
      </c>
      <c r="B51" s="23" t="s">
        <v>12</v>
      </c>
      <c r="C51" s="61">
        <v>200</v>
      </c>
      <c r="D51" s="115"/>
      <c r="E51" s="115"/>
      <c r="F51" s="115">
        <v>7042567.42</v>
      </c>
    </row>
    <row r="52" spans="1:6" ht="32.25" thickBot="1">
      <c r="A52" s="171" t="s">
        <v>99</v>
      </c>
      <c r="B52" s="23" t="s">
        <v>12</v>
      </c>
      <c r="C52" s="70">
        <v>800</v>
      </c>
      <c r="D52" s="105"/>
      <c r="E52" s="105"/>
      <c r="F52" s="105">
        <v>136800</v>
      </c>
    </row>
    <row r="53" spans="1:6" ht="32.25" thickBot="1">
      <c r="A53" s="123" t="s">
        <v>451</v>
      </c>
      <c r="B53" s="71" t="s">
        <v>760</v>
      </c>
      <c r="C53" s="72"/>
      <c r="D53" s="142">
        <f>D54</f>
        <v>-1714607.6</v>
      </c>
      <c r="E53" s="142">
        <f>E54+E61</f>
        <v>999999.97</v>
      </c>
      <c r="F53" s="73">
        <f>F54+F61</f>
        <v>8299734.969999999</v>
      </c>
    </row>
    <row r="54" spans="1:6" ht="31.5">
      <c r="A54" s="188" t="s">
        <v>18</v>
      </c>
      <c r="B54" s="189" t="s">
        <v>761</v>
      </c>
      <c r="C54" s="190"/>
      <c r="D54" s="191">
        <f>SUM(D56:D60)</f>
        <v>-1714607.6</v>
      </c>
      <c r="E54" s="191">
        <f>E55</f>
        <v>999999.97</v>
      </c>
      <c r="F54" s="192">
        <f>F55</f>
        <v>8279734.969999999</v>
      </c>
    </row>
    <row r="55" spans="1:6" ht="31.5">
      <c r="A55" s="160" t="s">
        <v>17</v>
      </c>
      <c r="B55" s="66" t="s">
        <v>762</v>
      </c>
      <c r="C55" s="67"/>
      <c r="D55" s="141"/>
      <c r="E55" s="141">
        <f>SUM(E56:E60)</f>
        <v>999999.97</v>
      </c>
      <c r="F55" s="153">
        <f>SUM(F56:F60)</f>
        <v>8279734.969999999</v>
      </c>
    </row>
    <row r="56" spans="1:6" ht="47.25">
      <c r="A56" s="59" t="s">
        <v>19</v>
      </c>
      <c r="B56" s="22" t="s">
        <v>763</v>
      </c>
      <c r="C56" s="61">
        <v>200</v>
      </c>
      <c r="D56" s="115">
        <v>-1714607.6</v>
      </c>
      <c r="E56" s="115"/>
      <c r="F56" s="156">
        <v>2421734.78</v>
      </c>
    </row>
    <row r="57" spans="1:6" ht="47.25">
      <c r="A57" s="59" t="s">
        <v>20</v>
      </c>
      <c r="B57" s="22" t="s">
        <v>61</v>
      </c>
      <c r="C57" s="61">
        <v>200</v>
      </c>
      <c r="D57" s="115"/>
      <c r="E57" s="115"/>
      <c r="F57" s="156">
        <v>2688380.9</v>
      </c>
    </row>
    <row r="58" spans="1:6" ht="31.5">
      <c r="A58" s="59" t="s">
        <v>37</v>
      </c>
      <c r="B58" s="22" t="s">
        <v>62</v>
      </c>
      <c r="C58" s="61">
        <v>200</v>
      </c>
      <c r="D58" s="115"/>
      <c r="E58" s="115"/>
      <c r="F58" s="156">
        <v>30000</v>
      </c>
    </row>
    <row r="59" spans="1:6" ht="47.25">
      <c r="A59" s="59" t="s">
        <v>112</v>
      </c>
      <c r="B59" s="22" t="s">
        <v>63</v>
      </c>
      <c r="C59" s="61">
        <v>200</v>
      </c>
      <c r="D59" s="115"/>
      <c r="E59" s="115"/>
      <c r="F59" s="156">
        <v>198265.22</v>
      </c>
    </row>
    <row r="60" spans="1:6" ht="204.75">
      <c r="A60" s="59" t="s">
        <v>169</v>
      </c>
      <c r="B60" s="22" t="s">
        <v>167</v>
      </c>
      <c r="C60" s="61">
        <v>500</v>
      </c>
      <c r="D60" s="115"/>
      <c r="E60" s="115">
        <v>999999.97</v>
      </c>
      <c r="F60" s="156">
        <v>2941354.07</v>
      </c>
    </row>
    <row r="61" spans="1:6" ht="31.5">
      <c r="A61" s="193" t="s">
        <v>38</v>
      </c>
      <c r="B61" s="149" t="s">
        <v>425</v>
      </c>
      <c r="C61" s="150"/>
      <c r="D61" s="151"/>
      <c r="E61" s="151">
        <f>E62</f>
        <v>0</v>
      </c>
      <c r="F61" s="159">
        <f>F62</f>
        <v>20000</v>
      </c>
    </row>
    <row r="62" spans="1:6" ht="31.5">
      <c r="A62" s="193" t="s">
        <v>424</v>
      </c>
      <c r="B62" s="149" t="s">
        <v>426</v>
      </c>
      <c r="C62" s="150"/>
      <c r="D62" s="151"/>
      <c r="E62" s="151">
        <f>E63</f>
        <v>0</v>
      </c>
      <c r="F62" s="151">
        <f>F63</f>
        <v>20000</v>
      </c>
    </row>
    <row r="63" spans="1:6" ht="32.25" thickBot="1">
      <c r="A63" s="59" t="s">
        <v>21</v>
      </c>
      <c r="B63" s="22" t="s">
        <v>427</v>
      </c>
      <c r="C63" s="61">
        <v>200</v>
      </c>
      <c r="D63" s="115"/>
      <c r="E63" s="115"/>
      <c r="F63" s="156">
        <v>20000</v>
      </c>
    </row>
    <row r="64" spans="1:6" ht="32.25" thickBot="1">
      <c r="A64" s="76" t="s">
        <v>452</v>
      </c>
      <c r="B64" s="71" t="s">
        <v>764</v>
      </c>
      <c r="C64" s="72"/>
      <c r="D64" s="142">
        <f>D65</f>
        <v>0</v>
      </c>
      <c r="E64" s="134">
        <f>E65</f>
        <v>0</v>
      </c>
      <c r="F64" s="134">
        <f>F65</f>
        <v>400000</v>
      </c>
    </row>
    <row r="65" spans="1:6" ht="31.5">
      <c r="A65" s="75" t="s">
        <v>765</v>
      </c>
      <c r="B65" s="66" t="s">
        <v>766</v>
      </c>
      <c r="C65" s="67"/>
      <c r="D65" s="141">
        <f>SUM(D67:D69)</f>
        <v>0</v>
      </c>
      <c r="E65" s="141">
        <f>E66+E70</f>
        <v>0</v>
      </c>
      <c r="F65" s="153">
        <f>F66+F70</f>
        <v>400000</v>
      </c>
    </row>
    <row r="66" spans="1:6" ht="31.5">
      <c r="A66" s="63" t="s">
        <v>767</v>
      </c>
      <c r="B66" s="21" t="s">
        <v>768</v>
      </c>
      <c r="C66" s="60"/>
      <c r="D66" s="139"/>
      <c r="E66" s="139">
        <f>SUM(E67:E69)</f>
        <v>0</v>
      </c>
      <c r="F66" s="155">
        <f>SUM(F67:F69)</f>
        <v>42000</v>
      </c>
    </row>
    <row r="67" spans="1:6" ht="47.25">
      <c r="A67" s="62" t="s">
        <v>399</v>
      </c>
      <c r="B67" s="22" t="s">
        <v>769</v>
      </c>
      <c r="C67" s="61">
        <v>200</v>
      </c>
      <c r="D67" s="115"/>
      <c r="E67" s="115"/>
      <c r="F67" s="156">
        <v>22000</v>
      </c>
    </row>
    <row r="68" spans="1:6" ht="47.25">
      <c r="A68" s="62" t="s">
        <v>235</v>
      </c>
      <c r="B68" s="22" t="s">
        <v>770</v>
      </c>
      <c r="C68" s="61">
        <v>200</v>
      </c>
      <c r="D68" s="115"/>
      <c r="E68" s="115"/>
      <c r="F68" s="156">
        <v>20000</v>
      </c>
    </row>
    <row r="69" spans="1:6" ht="47.25">
      <c r="A69" s="62" t="s">
        <v>384</v>
      </c>
      <c r="B69" s="22" t="s">
        <v>771</v>
      </c>
      <c r="C69" s="61">
        <v>200</v>
      </c>
      <c r="D69" s="115"/>
      <c r="E69" s="115"/>
      <c r="F69" s="156"/>
    </row>
    <row r="70" spans="1:6" ht="31.5">
      <c r="A70" s="63" t="s">
        <v>41</v>
      </c>
      <c r="B70" s="149" t="s">
        <v>39</v>
      </c>
      <c r="C70" s="150"/>
      <c r="D70" s="151"/>
      <c r="E70" s="151">
        <f>SUM(E71:E72)</f>
        <v>0</v>
      </c>
      <c r="F70" s="159">
        <f>SUM(F71:F72)</f>
        <v>358000</v>
      </c>
    </row>
    <row r="71" spans="1:6" ht="47.25">
      <c r="A71" s="62" t="s">
        <v>422</v>
      </c>
      <c r="B71" s="22" t="s">
        <v>40</v>
      </c>
      <c r="C71" s="61">
        <v>800</v>
      </c>
      <c r="D71" s="115"/>
      <c r="E71" s="115"/>
      <c r="F71" s="156">
        <v>258000</v>
      </c>
    </row>
    <row r="72" spans="1:6" ht="111" thickBot="1">
      <c r="A72" s="74" t="s">
        <v>113</v>
      </c>
      <c r="B72" s="27" t="s">
        <v>64</v>
      </c>
      <c r="C72" s="70">
        <v>800</v>
      </c>
      <c r="D72" s="105"/>
      <c r="E72" s="105"/>
      <c r="F72" s="157">
        <v>100000</v>
      </c>
    </row>
    <row r="73" spans="1:6" ht="48" thickBot="1">
      <c r="A73" s="76" t="s">
        <v>453</v>
      </c>
      <c r="B73" s="273" t="s">
        <v>773</v>
      </c>
      <c r="C73" s="274"/>
      <c r="D73" s="275">
        <f>D74</f>
        <v>0</v>
      </c>
      <c r="E73" s="134">
        <f>E74</f>
        <v>0</v>
      </c>
      <c r="F73" s="134">
        <f>F74</f>
        <v>54560</v>
      </c>
    </row>
    <row r="74" spans="1:6" ht="31.5">
      <c r="A74" s="75" t="s">
        <v>772</v>
      </c>
      <c r="B74" s="66" t="s">
        <v>774</v>
      </c>
      <c r="C74" s="67"/>
      <c r="D74" s="141">
        <f>SUM(D76:D76)</f>
        <v>0</v>
      </c>
      <c r="E74" s="141">
        <f>E75</f>
        <v>0</v>
      </c>
      <c r="F74" s="153">
        <f>F75</f>
        <v>54560</v>
      </c>
    </row>
    <row r="75" spans="1:6" ht="47.25">
      <c r="A75" s="75" t="s">
        <v>775</v>
      </c>
      <c r="B75" s="66" t="s">
        <v>776</v>
      </c>
      <c r="C75" s="67"/>
      <c r="D75" s="141"/>
      <c r="E75" s="141">
        <f>SUM(E76:E76)</f>
        <v>0</v>
      </c>
      <c r="F75" s="153">
        <f>SUM(F76:F76)</f>
        <v>54560</v>
      </c>
    </row>
    <row r="76" spans="1:6" ht="109.5" customHeight="1" thickBot="1">
      <c r="A76" s="74" t="s">
        <v>224</v>
      </c>
      <c r="B76" s="27" t="s">
        <v>777</v>
      </c>
      <c r="C76" s="70">
        <v>300</v>
      </c>
      <c r="D76" s="105"/>
      <c r="E76" s="105"/>
      <c r="F76" s="157">
        <v>54560</v>
      </c>
    </row>
    <row r="77" spans="1:6" ht="32.25" thickBot="1">
      <c r="A77" s="76" t="s">
        <v>454</v>
      </c>
      <c r="B77" s="71" t="s">
        <v>778</v>
      </c>
      <c r="C77" s="72"/>
      <c r="D77" s="142" t="e">
        <f>D78</f>
        <v>#REF!</v>
      </c>
      <c r="E77" s="134">
        <f>E78</f>
        <v>0</v>
      </c>
      <c r="F77" s="134">
        <f>F78</f>
        <v>147200</v>
      </c>
    </row>
    <row r="78" spans="1:6" ht="31.5">
      <c r="A78" s="75" t="s">
        <v>779</v>
      </c>
      <c r="B78" s="66" t="s">
        <v>780</v>
      </c>
      <c r="C78" s="67"/>
      <c r="D78" s="141" t="e">
        <f>D80+#REF!+#REF!</f>
        <v>#REF!</v>
      </c>
      <c r="E78" s="141">
        <f>E79</f>
        <v>0</v>
      </c>
      <c r="F78" s="153">
        <f>F79</f>
        <v>147200</v>
      </c>
    </row>
    <row r="79" spans="1:6" ht="15.75">
      <c r="A79" s="63" t="s">
        <v>782</v>
      </c>
      <c r="B79" s="21" t="s">
        <v>783</v>
      </c>
      <c r="C79" s="60"/>
      <c r="D79" s="139"/>
      <c r="E79" s="139">
        <f>SUM(E80:E81)</f>
        <v>0</v>
      </c>
      <c r="F79" s="139">
        <f>SUM(F80:F81)</f>
        <v>147200</v>
      </c>
    </row>
    <row r="80" spans="1:6" ht="47.25">
      <c r="A80" s="62" t="s">
        <v>385</v>
      </c>
      <c r="B80" s="22" t="s">
        <v>781</v>
      </c>
      <c r="C80" s="61">
        <v>200</v>
      </c>
      <c r="D80" s="115"/>
      <c r="E80" s="115"/>
      <c r="F80" s="156">
        <v>138200</v>
      </c>
    </row>
    <row r="81" spans="1:6" ht="48" thickBot="1">
      <c r="A81" s="62" t="s">
        <v>405</v>
      </c>
      <c r="B81" s="22" t="s">
        <v>781</v>
      </c>
      <c r="C81" s="61">
        <v>300</v>
      </c>
      <c r="D81" s="115"/>
      <c r="E81" s="115"/>
      <c r="F81" s="156">
        <v>9000</v>
      </c>
    </row>
    <row r="82" spans="1:6" ht="32.25" thickBot="1">
      <c r="A82" s="76" t="s">
        <v>455</v>
      </c>
      <c r="B82" s="71" t="s">
        <v>784</v>
      </c>
      <c r="C82" s="72"/>
      <c r="D82" s="142">
        <f>D83+D88</f>
        <v>442600</v>
      </c>
      <c r="E82" s="134">
        <f>E83+E88</f>
        <v>0</v>
      </c>
      <c r="F82" s="134">
        <f>F83+F88</f>
        <v>13905067</v>
      </c>
    </row>
    <row r="83" spans="1:6" ht="31.5">
      <c r="A83" s="75" t="s">
        <v>465</v>
      </c>
      <c r="B83" s="66" t="s">
        <v>785</v>
      </c>
      <c r="C83" s="67"/>
      <c r="D83" s="141">
        <f>SUM(D85:D86)</f>
        <v>181000</v>
      </c>
      <c r="E83" s="141">
        <f>E84</f>
        <v>0</v>
      </c>
      <c r="F83" s="153">
        <f>F84</f>
        <v>5622493</v>
      </c>
    </row>
    <row r="84" spans="1:6" ht="31.5">
      <c r="A84" s="63" t="s">
        <v>786</v>
      </c>
      <c r="B84" s="21" t="s">
        <v>787</v>
      </c>
      <c r="C84" s="60"/>
      <c r="D84" s="139"/>
      <c r="E84" s="139">
        <f>SUM(E85:E87)</f>
        <v>0</v>
      </c>
      <c r="F84" s="155">
        <f>SUM(F85:F87)</f>
        <v>5622493</v>
      </c>
    </row>
    <row r="85" spans="1:6" ht="63">
      <c r="A85" s="62" t="s">
        <v>788</v>
      </c>
      <c r="B85" s="22" t="s">
        <v>789</v>
      </c>
      <c r="C85" s="61">
        <v>600</v>
      </c>
      <c r="D85" s="115">
        <v>-80600</v>
      </c>
      <c r="E85" s="115"/>
      <c r="F85" s="156">
        <v>4333931</v>
      </c>
    </row>
    <row r="86" spans="1:6" ht="94.5">
      <c r="A86" s="62" t="s">
        <v>311</v>
      </c>
      <c r="B86" s="22" t="s">
        <v>790</v>
      </c>
      <c r="C86" s="61">
        <v>600</v>
      </c>
      <c r="D86" s="115">
        <v>261600</v>
      </c>
      <c r="E86" s="115"/>
      <c r="F86" s="156">
        <v>1275348</v>
      </c>
    </row>
    <row r="87" spans="1:6" ht="78.75">
      <c r="A87" s="62" t="s">
        <v>363</v>
      </c>
      <c r="B87" s="22" t="s">
        <v>364</v>
      </c>
      <c r="C87" s="61">
        <v>600</v>
      </c>
      <c r="D87" s="115"/>
      <c r="E87" s="115"/>
      <c r="F87" s="156">
        <v>13214</v>
      </c>
    </row>
    <row r="88" spans="1:6" ht="31.5">
      <c r="A88" s="63" t="s">
        <v>791</v>
      </c>
      <c r="B88" s="21" t="s">
        <v>792</v>
      </c>
      <c r="C88" s="60"/>
      <c r="D88" s="139">
        <f>SUM(D90:D92)</f>
        <v>261600</v>
      </c>
      <c r="E88" s="139">
        <f>E89</f>
        <v>0</v>
      </c>
      <c r="F88" s="155">
        <f>F89</f>
        <v>8282574</v>
      </c>
    </row>
    <row r="89" spans="1:6" ht="15.75">
      <c r="A89" s="63" t="s">
        <v>794</v>
      </c>
      <c r="B89" s="21" t="s">
        <v>793</v>
      </c>
      <c r="C89" s="60"/>
      <c r="D89" s="139"/>
      <c r="E89" s="139">
        <f>SUM(E90:E95)</f>
        <v>0</v>
      </c>
      <c r="F89" s="155">
        <f>SUM(F90:F95)</f>
        <v>8282574</v>
      </c>
    </row>
    <row r="90" spans="1:6" ht="63">
      <c r="A90" s="77" t="s">
        <v>795</v>
      </c>
      <c r="B90" s="22" t="s">
        <v>796</v>
      </c>
      <c r="C90" s="61">
        <v>600</v>
      </c>
      <c r="D90" s="115"/>
      <c r="E90" s="115"/>
      <c r="F90" s="115">
        <v>6019742</v>
      </c>
    </row>
    <row r="91" spans="1:6" ht="94.5">
      <c r="A91" s="77" t="s">
        <v>199</v>
      </c>
      <c r="B91" s="22" t="s">
        <v>188</v>
      </c>
      <c r="C91" s="61">
        <v>600</v>
      </c>
      <c r="D91" s="115"/>
      <c r="E91" s="115"/>
      <c r="F91" s="115"/>
    </row>
    <row r="92" spans="1:6" ht="94.5">
      <c r="A92" s="77" t="s">
        <v>311</v>
      </c>
      <c r="B92" s="22" t="s">
        <v>797</v>
      </c>
      <c r="C92" s="61">
        <v>600</v>
      </c>
      <c r="D92" s="115">
        <v>261600</v>
      </c>
      <c r="E92" s="115"/>
      <c r="F92" s="115">
        <v>2231864</v>
      </c>
    </row>
    <row r="93" spans="1:6" ht="78.75">
      <c r="A93" s="62" t="s">
        <v>363</v>
      </c>
      <c r="B93" s="22" t="s">
        <v>365</v>
      </c>
      <c r="C93" s="61">
        <v>600</v>
      </c>
      <c r="D93" s="115"/>
      <c r="E93" s="115"/>
      <c r="F93" s="115">
        <v>23125</v>
      </c>
    </row>
    <row r="94" spans="1:6" ht="47.25">
      <c r="A94" s="77" t="s">
        <v>353</v>
      </c>
      <c r="B94" s="22" t="s">
        <v>200</v>
      </c>
      <c r="C94" s="61">
        <v>600</v>
      </c>
      <c r="D94" s="115"/>
      <c r="E94" s="115"/>
      <c r="F94" s="115">
        <v>6843</v>
      </c>
    </row>
    <row r="95" spans="1:6" ht="63.75" thickBot="1">
      <c r="A95" s="124" t="s">
        <v>201</v>
      </c>
      <c r="B95" s="27" t="s">
        <v>202</v>
      </c>
      <c r="C95" s="70">
        <v>600</v>
      </c>
      <c r="D95" s="105"/>
      <c r="E95" s="105"/>
      <c r="F95" s="105">
        <v>1000</v>
      </c>
    </row>
    <row r="96" spans="1:6" ht="48" thickBot="1">
      <c r="A96" s="76" t="s">
        <v>456</v>
      </c>
      <c r="B96" s="71" t="s">
        <v>798</v>
      </c>
      <c r="C96" s="72"/>
      <c r="D96" s="142" t="e">
        <f>D97+D100+D108+#REF!</f>
        <v>#REF!</v>
      </c>
      <c r="E96" s="134">
        <f>E97+E100+E108+E112+E116+E121</f>
        <v>0</v>
      </c>
      <c r="F96" s="134">
        <f>F97+F100+F108+F112+F116+F121</f>
        <v>15967236.850000001</v>
      </c>
    </row>
    <row r="97" spans="1:6" ht="31.5">
      <c r="A97" s="75" t="s">
        <v>799</v>
      </c>
      <c r="B97" s="66" t="s">
        <v>800</v>
      </c>
      <c r="C97" s="67"/>
      <c r="D97" s="141" t="e">
        <f>D99+#REF!+#REF!</f>
        <v>#REF!</v>
      </c>
      <c r="E97" s="135">
        <f>E98</f>
        <v>0</v>
      </c>
      <c r="F97" s="135">
        <f>F98</f>
        <v>1244106.82</v>
      </c>
    </row>
    <row r="98" spans="1:6" ht="47.25">
      <c r="A98" s="63" t="s">
        <v>801</v>
      </c>
      <c r="B98" s="21" t="s">
        <v>802</v>
      </c>
      <c r="C98" s="60"/>
      <c r="D98" s="139"/>
      <c r="E98" s="139">
        <f>SUM(E99:E99)</f>
        <v>0</v>
      </c>
      <c r="F98" s="155">
        <f>SUM(F99:F99)</f>
        <v>1244106.82</v>
      </c>
    </row>
    <row r="99" spans="1:6" ht="47.25">
      <c r="A99" s="58" t="s">
        <v>386</v>
      </c>
      <c r="B99" s="22" t="s">
        <v>803</v>
      </c>
      <c r="C99" s="61">
        <v>200</v>
      </c>
      <c r="D99" s="115">
        <v>-220000</v>
      </c>
      <c r="E99" s="115"/>
      <c r="F99" s="156">
        <v>1244106.82</v>
      </c>
    </row>
    <row r="100" spans="1:6" ht="63">
      <c r="A100" s="63" t="s">
        <v>477</v>
      </c>
      <c r="B100" s="21" t="s">
        <v>804</v>
      </c>
      <c r="C100" s="60"/>
      <c r="D100" s="139" t="e">
        <f>#REF!+D106+#REF!+#REF!+#REF!</f>
        <v>#REF!</v>
      </c>
      <c r="E100" s="139">
        <f>E101+E105</f>
        <v>0</v>
      </c>
      <c r="F100" s="155">
        <f>F101+F105</f>
        <v>11351283.82</v>
      </c>
    </row>
    <row r="101" spans="1:10" ht="63">
      <c r="A101" s="63" t="s">
        <v>22</v>
      </c>
      <c r="B101" s="21" t="s">
        <v>805</v>
      </c>
      <c r="C101" s="60"/>
      <c r="D101" s="139"/>
      <c r="E101" s="155">
        <f>SUM(E102:E104)</f>
        <v>0</v>
      </c>
      <c r="F101" s="155">
        <f>SUM(F102:F104)</f>
        <v>9651283.82</v>
      </c>
      <c r="G101" s="15"/>
      <c r="H101" s="15"/>
      <c r="I101" s="15"/>
      <c r="J101" s="15"/>
    </row>
    <row r="102" spans="1:10" ht="63">
      <c r="A102" s="58" t="s">
        <v>463</v>
      </c>
      <c r="B102" s="23" t="s">
        <v>466</v>
      </c>
      <c r="C102" s="132">
        <v>200</v>
      </c>
      <c r="D102" s="133"/>
      <c r="E102" s="133"/>
      <c r="F102" s="143">
        <v>3083191.82</v>
      </c>
      <c r="G102" s="15"/>
      <c r="H102" s="15"/>
      <c r="I102" s="15"/>
      <c r="J102" s="15"/>
    </row>
    <row r="103" spans="1:10" ht="63">
      <c r="A103" s="58" t="s">
        <v>446</v>
      </c>
      <c r="B103" s="23" t="s">
        <v>467</v>
      </c>
      <c r="C103" s="132">
        <v>200</v>
      </c>
      <c r="D103" s="133"/>
      <c r="E103" s="133"/>
      <c r="F103" s="143">
        <v>5248092</v>
      </c>
      <c r="G103" s="15"/>
      <c r="H103" s="15"/>
      <c r="I103" s="15"/>
      <c r="J103" s="15"/>
    </row>
    <row r="104" spans="1:10" ht="94.5">
      <c r="A104" s="58" t="s">
        <v>171</v>
      </c>
      <c r="B104" s="23" t="s">
        <v>170</v>
      </c>
      <c r="C104" s="132">
        <v>500</v>
      </c>
      <c r="D104" s="133"/>
      <c r="E104" s="133"/>
      <c r="F104" s="143">
        <v>1320000</v>
      </c>
      <c r="G104" s="15"/>
      <c r="H104" s="15"/>
      <c r="I104" s="15"/>
      <c r="J104" s="15"/>
    </row>
    <row r="105" spans="1:10" ht="47.25">
      <c r="A105" s="63" t="s">
        <v>23</v>
      </c>
      <c r="B105" s="21" t="s">
        <v>24</v>
      </c>
      <c r="C105" s="60"/>
      <c r="D105" s="139"/>
      <c r="E105" s="271">
        <f>SUM(E106:E107)</f>
        <v>0</v>
      </c>
      <c r="F105" s="155">
        <f>SUM(F106:F107)</f>
        <v>1700000</v>
      </c>
      <c r="G105" s="15"/>
      <c r="H105" s="15"/>
      <c r="I105" s="15"/>
      <c r="J105" s="15"/>
    </row>
    <row r="106" spans="1:10" ht="47.25">
      <c r="A106" s="58" t="s">
        <v>387</v>
      </c>
      <c r="B106" s="23" t="s">
        <v>25</v>
      </c>
      <c r="C106" s="132">
        <v>200</v>
      </c>
      <c r="D106" s="133"/>
      <c r="E106" s="133"/>
      <c r="F106" s="133">
        <v>115836</v>
      </c>
      <c r="G106" s="15"/>
      <c r="H106" s="15"/>
      <c r="I106" s="15"/>
      <c r="J106" s="15"/>
    </row>
    <row r="107" spans="1:6" ht="78.75">
      <c r="A107" s="83" t="s">
        <v>462</v>
      </c>
      <c r="B107" s="22" t="s">
        <v>26</v>
      </c>
      <c r="C107" s="61">
        <v>200</v>
      </c>
      <c r="D107" s="115"/>
      <c r="E107" s="115"/>
      <c r="F107" s="115">
        <v>1584164</v>
      </c>
    </row>
    <row r="108" spans="1:6" ht="31.5">
      <c r="A108" s="63" t="s">
        <v>480</v>
      </c>
      <c r="B108" s="21" t="s">
        <v>806</v>
      </c>
      <c r="C108" s="60"/>
      <c r="D108" s="139">
        <f>SUM(D111:D111)</f>
        <v>223500</v>
      </c>
      <c r="E108" s="139">
        <f>E109</f>
        <v>0</v>
      </c>
      <c r="F108" s="155">
        <f>F109</f>
        <v>1425614.4</v>
      </c>
    </row>
    <row r="109" spans="1:6" ht="15.75">
      <c r="A109" s="63" t="s">
        <v>808</v>
      </c>
      <c r="B109" s="21" t="s">
        <v>807</v>
      </c>
      <c r="C109" s="60"/>
      <c r="D109" s="139"/>
      <c r="E109" s="139">
        <f>SUM(E110:E111)</f>
        <v>0</v>
      </c>
      <c r="F109" s="155">
        <f>SUM(F110:F111)</f>
        <v>1425614.4</v>
      </c>
    </row>
    <row r="110" spans="1:6" ht="47.25">
      <c r="A110" s="58" t="s">
        <v>130</v>
      </c>
      <c r="B110" s="23" t="s">
        <v>132</v>
      </c>
      <c r="C110" s="132">
        <v>300</v>
      </c>
      <c r="D110" s="133"/>
      <c r="E110" s="133"/>
      <c r="F110" s="143">
        <v>823021.45</v>
      </c>
    </row>
    <row r="111" spans="1:6" ht="63">
      <c r="A111" s="62" t="s">
        <v>809</v>
      </c>
      <c r="B111" s="22" t="s">
        <v>133</v>
      </c>
      <c r="C111" s="61">
        <v>300</v>
      </c>
      <c r="D111" s="115">
        <v>223500</v>
      </c>
      <c r="E111" s="115"/>
      <c r="F111" s="156">
        <v>602592.95</v>
      </c>
    </row>
    <row r="112" spans="1:6" ht="31.5">
      <c r="A112" s="63" t="s">
        <v>42</v>
      </c>
      <c r="B112" s="21" t="s">
        <v>442</v>
      </c>
      <c r="C112" s="60"/>
      <c r="D112" s="139">
        <f>SUM(D114:D115)</f>
        <v>223500</v>
      </c>
      <c r="E112" s="139">
        <f>E113</f>
        <v>0</v>
      </c>
      <c r="F112" s="155">
        <f>F113</f>
        <v>1074411.81</v>
      </c>
    </row>
    <row r="113" spans="1:6" ht="37.5" customHeight="1">
      <c r="A113" s="63" t="s">
        <v>478</v>
      </c>
      <c r="B113" s="21" t="s">
        <v>443</v>
      </c>
      <c r="C113" s="60"/>
      <c r="D113" s="139"/>
      <c r="E113" s="139">
        <f>SUM(E114:E116)</f>
        <v>0</v>
      </c>
      <c r="F113" s="155">
        <f>SUM(F114:F115)</f>
        <v>1074411.81</v>
      </c>
    </row>
    <row r="114" spans="1:6" ht="47.25">
      <c r="A114" s="77" t="s">
        <v>479</v>
      </c>
      <c r="B114" s="22" t="s">
        <v>468</v>
      </c>
      <c r="C114" s="61">
        <v>200</v>
      </c>
      <c r="D114" s="115">
        <v>223500</v>
      </c>
      <c r="E114" s="115"/>
      <c r="F114" s="156"/>
    </row>
    <row r="115" spans="1:6" ht="47.25">
      <c r="A115" s="77" t="s">
        <v>438</v>
      </c>
      <c r="B115" s="22" t="s">
        <v>469</v>
      </c>
      <c r="C115" s="61">
        <v>200</v>
      </c>
      <c r="D115" s="115"/>
      <c r="E115" s="115"/>
      <c r="F115" s="115">
        <v>1074411.81</v>
      </c>
    </row>
    <row r="116" spans="1:6" ht="51.75" customHeight="1">
      <c r="A116" s="63" t="s">
        <v>464</v>
      </c>
      <c r="B116" s="21" t="s">
        <v>444</v>
      </c>
      <c r="C116" s="60"/>
      <c r="D116" s="139">
        <f>SUM(D124:D125)</f>
        <v>0</v>
      </c>
      <c r="E116" s="139">
        <f>E117</f>
        <v>0</v>
      </c>
      <c r="F116" s="155">
        <f>F117</f>
        <v>671820</v>
      </c>
    </row>
    <row r="117" spans="1:6" ht="31.5">
      <c r="A117" s="63" t="s">
        <v>449</v>
      </c>
      <c r="B117" s="21" t="s">
        <v>445</v>
      </c>
      <c r="C117" s="60"/>
      <c r="D117" s="139"/>
      <c r="E117" s="155">
        <f>E118+E119+E120</f>
        <v>0</v>
      </c>
      <c r="F117" s="155">
        <f>F118+F119+F120</f>
        <v>671820</v>
      </c>
    </row>
    <row r="118" spans="1:6" s="195" customFormat="1" ht="47.25">
      <c r="A118" s="78" t="s">
        <v>447</v>
      </c>
      <c r="B118" s="196" t="s">
        <v>470</v>
      </c>
      <c r="C118" s="197">
        <v>200</v>
      </c>
      <c r="D118" s="198"/>
      <c r="E118" s="198"/>
      <c r="F118" s="198">
        <v>0</v>
      </c>
    </row>
    <row r="119" spans="1:6" s="195" customFormat="1" ht="78.75">
      <c r="A119" s="78" t="s">
        <v>157</v>
      </c>
      <c r="B119" s="196" t="s">
        <v>156</v>
      </c>
      <c r="C119" s="197">
        <v>500</v>
      </c>
      <c r="D119" s="198"/>
      <c r="E119" s="198"/>
      <c r="F119" s="198">
        <v>267000</v>
      </c>
    </row>
    <row r="120" spans="1:6" s="195" customFormat="1" ht="63">
      <c r="A120" s="215" t="s">
        <v>27</v>
      </c>
      <c r="B120" s="196" t="s">
        <v>471</v>
      </c>
      <c r="C120" s="197">
        <v>200</v>
      </c>
      <c r="D120" s="198"/>
      <c r="E120" s="198"/>
      <c r="F120" s="198">
        <v>404820</v>
      </c>
    </row>
    <row r="121" spans="1:6" s="195" customFormat="1" ht="47.25">
      <c r="A121" s="272" t="s">
        <v>101</v>
      </c>
      <c r="B121" s="21" t="s">
        <v>43</v>
      </c>
      <c r="C121" s="150"/>
      <c r="D121" s="151"/>
      <c r="E121" s="151">
        <f>E122</f>
        <v>0</v>
      </c>
      <c r="F121" s="151">
        <f>F122</f>
        <v>200000</v>
      </c>
    </row>
    <row r="122" spans="1:6" s="195" customFormat="1" ht="47.25">
      <c r="A122" s="272" t="s">
        <v>102</v>
      </c>
      <c r="B122" s="21" t="s">
        <v>44</v>
      </c>
      <c r="C122" s="150"/>
      <c r="D122" s="151"/>
      <c r="E122" s="151">
        <f>E123</f>
        <v>0</v>
      </c>
      <c r="F122" s="151">
        <f>F123</f>
        <v>200000</v>
      </c>
    </row>
    <row r="123" spans="1:6" s="195" customFormat="1" ht="48" thickBot="1">
      <c r="A123" s="215" t="s">
        <v>103</v>
      </c>
      <c r="B123" s="196" t="s">
        <v>104</v>
      </c>
      <c r="C123" s="197">
        <v>200</v>
      </c>
      <c r="D123" s="198"/>
      <c r="E123" s="198"/>
      <c r="F123" s="198">
        <v>200000</v>
      </c>
    </row>
    <row r="124" spans="1:6" ht="32.25" thickBot="1">
      <c r="A124" s="76" t="s">
        <v>457</v>
      </c>
      <c r="B124" s="71" t="s">
        <v>810</v>
      </c>
      <c r="C124" s="72"/>
      <c r="D124" s="142">
        <f>D125+D128</f>
        <v>0</v>
      </c>
      <c r="E124" s="134">
        <f>E125+E128</f>
        <v>0</v>
      </c>
      <c r="F124" s="134">
        <f>F125+F128</f>
        <v>1113000</v>
      </c>
    </row>
    <row r="125" spans="1:6" ht="31.5">
      <c r="A125" s="75" t="s">
        <v>481</v>
      </c>
      <c r="B125" s="66" t="s">
        <v>811</v>
      </c>
      <c r="C125" s="67"/>
      <c r="D125" s="141">
        <f>D127</f>
        <v>0</v>
      </c>
      <c r="E125" s="141">
        <f>E126</f>
        <v>0</v>
      </c>
      <c r="F125" s="153">
        <f>F126</f>
        <v>500000</v>
      </c>
    </row>
    <row r="126" spans="1:6" ht="31.5">
      <c r="A126" s="63" t="s">
        <v>816</v>
      </c>
      <c r="B126" s="21" t="s">
        <v>812</v>
      </c>
      <c r="C126" s="60"/>
      <c r="D126" s="139"/>
      <c r="E126" s="139">
        <f>E127</f>
        <v>0</v>
      </c>
      <c r="F126" s="155">
        <f>F127</f>
        <v>500000</v>
      </c>
    </row>
    <row r="127" spans="1:6" ht="63">
      <c r="A127" s="62" t="s">
        <v>476</v>
      </c>
      <c r="B127" s="22" t="s">
        <v>813</v>
      </c>
      <c r="C127" s="61">
        <v>200</v>
      </c>
      <c r="D127" s="115"/>
      <c r="E127" s="115"/>
      <c r="F127" s="156">
        <v>500000</v>
      </c>
    </row>
    <row r="128" spans="1:6" ht="31.5">
      <c r="A128" s="63" t="s">
        <v>482</v>
      </c>
      <c r="B128" s="21" t="s">
        <v>814</v>
      </c>
      <c r="C128" s="60"/>
      <c r="D128" s="139">
        <f>D130</f>
        <v>0</v>
      </c>
      <c r="E128" s="139">
        <f>E129</f>
        <v>0</v>
      </c>
      <c r="F128" s="155">
        <f>F129</f>
        <v>613000</v>
      </c>
    </row>
    <row r="129" spans="1:6" ht="31.5">
      <c r="A129" s="63" t="s">
        <v>29</v>
      </c>
      <c r="B129" s="21" t="s">
        <v>815</v>
      </c>
      <c r="C129" s="60"/>
      <c r="D129" s="139"/>
      <c r="E129" s="139">
        <f>E130+E131</f>
        <v>0</v>
      </c>
      <c r="F129" s="139">
        <f>F130+F131</f>
        <v>613000</v>
      </c>
    </row>
    <row r="130" spans="1:6" ht="63">
      <c r="A130" s="62" t="s">
        <v>30</v>
      </c>
      <c r="B130" s="22" t="s">
        <v>817</v>
      </c>
      <c r="C130" s="61">
        <v>200</v>
      </c>
      <c r="D130" s="115"/>
      <c r="E130" s="115"/>
      <c r="F130" s="156">
        <v>145800</v>
      </c>
    </row>
    <row r="131" spans="1:6" ht="48" thickBot="1">
      <c r="A131" s="62" t="s">
        <v>31</v>
      </c>
      <c r="B131" s="22" t="s">
        <v>33</v>
      </c>
      <c r="C131" s="70">
        <v>200</v>
      </c>
      <c r="D131" s="105"/>
      <c r="E131" s="105"/>
      <c r="F131" s="157">
        <v>467200</v>
      </c>
    </row>
    <row r="132" spans="1:6" ht="32.25" thickBot="1">
      <c r="A132" s="76" t="s">
        <v>458</v>
      </c>
      <c r="B132" s="71" t="s">
        <v>818</v>
      </c>
      <c r="C132" s="72"/>
      <c r="D132" s="142">
        <f>D133+D146+D174</f>
        <v>6115027</v>
      </c>
      <c r="E132" s="134">
        <f>E133+E146+E174</f>
        <v>0</v>
      </c>
      <c r="F132" s="134">
        <f>F133+F146+F174</f>
        <v>192591609.21</v>
      </c>
    </row>
    <row r="133" spans="1:6" ht="31.5">
      <c r="A133" s="75" t="s">
        <v>819</v>
      </c>
      <c r="B133" s="66" t="s">
        <v>820</v>
      </c>
      <c r="C133" s="67"/>
      <c r="D133" s="141">
        <f>SUM(D135:D145)</f>
        <v>4676020</v>
      </c>
      <c r="E133" s="141">
        <f>E134</f>
        <v>0</v>
      </c>
      <c r="F133" s="153">
        <f>F134</f>
        <v>73542453.14</v>
      </c>
    </row>
    <row r="134" spans="1:6" ht="31.5">
      <c r="A134" s="63" t="s">
        <v>45</v>
      </c>
      <c r="B134" s="21" t="s">
        <v>821</v>
      </c>
      <c r="C134" s="60"/>
      <c r="D134" s="139"/>
      <c r="E134" s="139">
        <f>SUM(E135:E145)</f>
        <v>0</v>
      </c>
      <c r="F134" s="155">
        <f>SUM(F135:F145)</f>
        <v>73542453.14</v>
      </c>
    </row>
    <row r="135" spans="1:6" ht="63">
      <c r="A135" s="62" t="s">
        <v>822</v>
      </c>
      <c r="B135" s="22" t="s">
        <v>823</v>
      </c>
      <c r="C135" s="61">
        <v>600</v>
      </c>
      <c r="D135" s="115">
        <v>500000</v>
      </c>
      <c r="E135" s="115"/>
      <c r="F135" s="156">
        <v>4645531.95</v>
      </c>
    </row>
    <row r="136" spans="1:6" ht="94.5">
      <c r="A136" s="62" t="s">
        <v>501</v>
      </c>
      <c r="B136" s="22" t="s">
        <v>509</v>
      </c>
      <c r="C136" s="61">
        <v>600</v>
      </c>
      <c r="D136" s="115"/>
      <c r="E136" s="115"/>
      <c r="F136" s="86">
        <v>9252157.38</v>
      </c>
    </row>
    <row r="137" spans="1:6" ht="78.75">
      <c r="A137" s="62" t="s">
        <v>502</v>
      </c>
      <c r="B137" s="22" t="s">
        <v>510</v>
      </c>
      <c r="C137" s="61">
        <v>600</v>
      </c>
      <c r="D137" s="115"/>
      <c r="E137" s="115"/>
      <c r="F137" s="86">
        <v>7407536.34</v>
      </c>
    </row>
    <row r="138" spans="1:6" ht="94.5">
      <c r="A138" s="62" t="s">
        <v>504</v>
      </c>
      <c r="B138" s="22" t="s">
        <v>511</v>
      </c>
      <c r="C138" s="61">
        <v>600</v>
      </c>
      <c r="D138" s="115"/>
      <c r="E138" s="115"/>
      <c r="F138" s="86">
        <v>42650</v>
      </c>
    </row>
    <row r="139" spans="1:6" ht="86.25" customHeight="1">
      <c r="A139" s="62" t="s">
        <v>503</v>
      </c>
      <c r="B139" s="22" t="s">
        <v>512</v>
      </c>
      <c r="C139" s="61">
        <v>600</v>
      </c>
      <c r="D139" s="115"/>
      <c r="E139" s="115"/>
      <c r="F139" s="86">
        <v>6077613.99</v>
      </c>
    </row>
    <row r="140" spans="1:6" ht="101.25" customHeight="1">
      <c r="A140" s="62" t="s">
        <v>193</v>
      </c>
      <c r="B140" s="22" t="s">
        <v>177</v>
      </c>
      <c r="C140" s="61">
        <v>600</v>
      </c>
      <c r="D140" s="115"/>
      <c r="E140" s="115"/>
      <c r="F140" s="86"/>
    </row>
    <row r="141" spans="1:6" ht="63">
      <c r="A141" s="62" t="s">
        <v>824</v>
      </c>
      <c r="B141" s="22" t="s">
        <v>825</v>
      </c>
      <c r="C141" s="61">
        <v>600</v>
      </c>
      <c r="D141" s="115"/>
      <c r="E141" s="115"/>
      <c r="F141" s="86">
        <v>7175545.58</v>
      </c>
    </row>
    <row r="142" spans="1:6" ht="94.5">
      <c r="A142" s="62" t="s">
        <v>194</v>
      </c>
      <c r="B142" s="22" t="s">
        <v>180</v>
      </c>
      <c r="C142" s="61">
        <v>600</v>
      </c>
      <c r="D142" s="115"/>
      <c r="E142" s="115"/>
      <c r="F142" s="86"/>
    </row>
    <row r="143" spans="1:6" ht="141.75">
      <c r="A143" s="64" t="s">
        <v>147</v>
      </c>
      <c r="B143" s="22" t="s">
        <v>827</v>
      </c>
      <c r="C143" s="61">
        <v>600</v>
      </c>
      <c r="D143" s="115">
        <v>-875880</v>
      </c>
      <c r="E143" s="115"/>
      <c r="F143" s="86">
        <v>571074</v>
      </c>
    </row>
    <row r="144" spans="1:6" ht="94.5">
      <c r="A144" s="33" t="s">
        <v>146</v>
      </c>
      <c r="B144" s="22" t="s">
        <v>828</v>
      </c>
      <c r="C144" s="61">
        <v>300</v>
      </c>
      <c r="D144" s="115">
        <v>-417348</v>
      </c>
      <c r="E144" s="115"/>
      <c r="F144" s="86">
        <v>996993.9</v>
      </c>
    </row>
    <row r="145" spans="1:6" ht="173.25">
      <c r="A145" s="69" t="s">
        <v>829</v>
      </c>
      <c r="B145" s="27" t="s">
        <v>830</v>
      </c>
      <c r="C145" s="70">
        <v>600</v>
      </c>
      <c r="D145" s="105">
        <v>5469248</v>
      </c>
      <c r="E145" s="105"/>
      <c r="F145" s="138">
        <v>37373350</v>
      </c>
    </row>
    <row r="146" spans="1:6" ht="31.5">
      <c r="A146" s="154" t="s">
        <v>831</v>
      </c>
      <c r="B146" s="21" t="s">
        <v>832</v>
      </c>
      <c r="C146" s="60"/>
      <c r="D146" s="139">
        <f>SUM(D148:D167)</f>
        <v>987111</v>
      </c>
      <c r="E146" s="139">
        <f>E147+E170</f>
        <v>0</v>
      </c>
      <c r="F146" s="155">
        <f>F147+F170</f>
        <v>113831697.83</v>
      </c>
    </row>
    <row r="147" spans="1:6" ht="47.25">
      <c r="A147" s="161" t="s">
        <v>78</v>
      </c>
      <c r="B147" s="21" t="s">
        <v>833</v>
      </c>
      <c r="C147" s="60"/>
      <c r="D147" s="139"/>
      <c r="E147" s="139">
        <f>SUM(E148:E169)</f>
        <v>0</v>
      </c>
      <c r="F147" s="155">
        <f>SUM(F148:F169)</f>
        <v>113731697.83</v>
      </c>
    </row>
    <row r="148" spans="1:6" ht="63">
      <c r="A148" s="33" t="s">
        <v>834</v>
      </c>
      <c r="B148" s="22" t="s">
        <v>835</v>
      </c>
      <c r="C148" s="61">
        <v>600</v>
      </c>
      <c r="D148" s="115"/>
      <c r="E148" s="115"/>
      <c r="F148" s="156">
        <v>9986711.44</v>
      </c>
    </row>
    <row r="149" spans="1:6" ht="94.5">
      <c r="A149" s="33" t="s">
        <v>505</v>
      </c>
      <c r="B149" s="22" t="s">
        <v>513</v>
      </c>
      <c r="C149" s="61">
        <v>600</v>
      </c>
      <c r="D149" s="115"/>
      <c r="E149" s="115"/>
      <c r="F149" s="156">
        <v>4767941.53</v>
      </c>
    </row>
    <row r="150" spans="1:6" ht="94.5">
      <c r="A150" s="33" t="s">
        <v>195</v>
      </c>
      <c r="B150" s="22" t="s">
        <v>184</v>
      </c>
      <c r="C150" s="61">
        <v>600</v>
      </c>
      <c r="D150" s="115"/>
      <c r="E150" s="115"/>
      <c r="F150" s="156"/>
    </row>
    <row r="151" spans="1:6" ht="78.75">
      <c r="A151" s="33" t="s">
        <v>506</v>
      </c>
      <c r="B151" s="22" t="s">
        <v>514</v>
      </c>
      <c r="C151" s="61">
        <v>600</v>
      </c>
      <c r="D151" s="115"/>
      <c r="E151" s="115"/>
      <c r="F151" s="156">
        <v>8253668.38</v>
      </c>
    </row>
    <row r="152" spans="1:6" ht="78.75">
      <c r="A152" s="33" t="s">
        <v>507</v>
      </c>
      <c r="B152" s="22" t="s">
        <v>515</v>
      </c>
      <c r="C152" s="61">
        <v>600</v>
      </c>
      <c r="D152" s="115"/>
      <c r="E152" s="115"/>
      <c r="F152" s="156">
        <v>100000</v>
      </c>
    </row>
    <row r="153" spans="1:6" ht="78.75">
      <c r="A153" s="33" t="s">
        <v>508</v>
      </c>
      <c r="B153" s="22" t="s">
        <v>516</v>
      </c>
      <c r="C153" s="61">
        <v>600</v>
      </c>
      <c r="D153" s="115"/>
      <c r="E153" s="115"/>
      <c r="F153" s="156">
        <v>6658932.64</v>
      </c>
    </row>
    <row r="154" spans="1:6" ht="63">
      <c r="A154" s="87" t="s">
        <v>367</v>
      </c>
      <c r="B154" s="22" t="s">
        <v>368</v>
      </c>
      <c r="C154" s="61">
        <v>600</v>
      </c>
      <c r="D154" s="115"/>
      <c r="E154" s="115"/>
      <c r="F154" s="156">
        <v>1652400</v>
      </c>
    </row>
    <row r="155" spans="1:6" ht="78.75">
      <c r="A155" s="278" t="s">
        <v>118</v>
      </c>
      <c r="B155" s="22" t="s">
        <v>116</v>
      </c>
      <c r="C155" s="61">
        <v>600</v>
      </c>
      <c r="D155" s="115"/>
      <c r="E155" s="115"/>
      <c r="F155" s="156">
        <v>159667</v>
      </c>
    </row>
    <row r="156" spans="1:6" ht="78.75">
      <c r="A156" s="278" t="s">
        <v>119</v>
      </c>
      <c r="B156" s="22" t="s">
        <v>116</v>
      </c>
      <c r="C156" s="61">
        <v>200</v>
      </c>
      <c r="D156" s="115"/>
      <c r="E156" s="115"/>
      <c r="F156" s="156">
        <v>850</v>
      </c>
    </row>
    <row r="157" spans="1:6" ht="78.75">
      <c r="A157" s="33" t="s">
        <v>836</v>
      </c>
      <c r="B157" s="22" t="s">
        <v>837</v>
      </c>
      <c r="C157" s="61">
        <v>100</v>
      </c>
      <c r="D157" s="115"/>
      <c r="E157" s="115"/>
      <c r="F157" s="156">
        <v>3973997.06</v>
      </c>
    </row>
    <row r="158" spans="1:6" ht="47.25">
      <c r="A158" s="33" t="s">
        <v>388</v>
      </c>
      <c r="B158" s="22" t="s">
        <v>837</v>
      </c>
      <c r="C158" s="61">
        <v>200</v>
      </c>
      <c r="D158" s="115">
        <v>-745000</v>
      </c>
      <c r="E158" s="115"/>
      <c r="F158" s="86">
        <v>10577747.32</v>
      </c>
    </row>
    <row r="159" spans="1:6" ht="31.5">
      <c r="A159" s="33" t="s">
        <v>838</v>
      </c>
      <c r="B159" s="22" t="s">
        <v>837</v>
      </c>
      <c r="C159" s="61">
        <v>800</v>
      </c>
      <c r="D159" s="115"/>
      <c r="E159" s="115"/>
      <c r="F159" s="86">
        <v>177272.86</v>
      </c>
    </row>
    <row r="160" spans="1:6" ht="141" customHeight="1">
      <c r="A160" s="33" t="s">
        <v>192</v>
      </c>
      <c r="B160" s="22" t="s">
        <v>182</v>
      </c>
      <c r="C160" s="61">
        <v>100</v>
      </c>
      <c r="D160" s="115"/>
      <c r="E160" s="115"/>
      <c r="F160" s="86"/>
    </row>
    <row r="161" spans="1:6" ht="63">
      <c r="A161" s="87" t="s">
        <v>389</v>
      </c>
      <c r="B161" s="22" t="s">
        <v>369</v>
      </c>
      <c r="C161" s="61">
        <v>200</v>
      </c>
      <c r="D161" s="115"/>
      <c r="E161" s="115"/>
      <c r="F161" s="86">
        <v>278800</v>
      </c>
    </row>
    <row r="162" spans="1:6" ht="63">
      <c r="A162" s="33" t="s">
        <v>390</v>
      </c>
      <c r="B162" s="22" t="s">
        <v>839</v>
      </c>
      <c r="C162" s="61">
        <v>200</v>
      </c>
      <c r="D162" s="115">
        <v>745000</v>
      </c>
      <c r="E162" s="115"/>
      <c r="F162" s="86">
        <v>1020000</v>
      </c>
    </row>
    <row r="163" spans="1:6" ht="110.25">
      <c r="A163" s="62" t="s">
        <v>148</v>
      </c>
      <c r="B163" s="22" t="s">
        <v>840</v>
      </c>
      <c r="C163" s="61">
        <v>200</v>
      </c>
      <c r="D163" s="115">
        <v>-370500</v>
      </c>
      <c r="E163" s="115"/>
      <c r="F163" s="86">
        <v>69428</v>
      </c>
    </row>
    <row r="164" spans="1:6" ht="94.5">
      <c r="A164" s="77" t="s">
        <v>146</v>
      </c>
      <c r="B164" s="27" t="s">
        <v>402</v>
      </c>
      <c r="C164" s="70">
        <v>300</v>
      </c>
      <c r="D164" s="105"/>
      <c r="E164" s="105"/>
      <c r="F164" s="138">
        <v>53835.6</v>
      </c>
    </row>
    <row r="165" spans="1:6" ht="204.75">
      <c r="A165" s="33" t="s">
        <v>149</v>
      </c>
      <c r="B165" s="22" t="s">
        <v>841</v>
      </c>
      <c r="C165" s="61">
        <v>100</v>
      </c>
      <c r="D165" s="115"/>
      <c r="E165" s="115"/>
      <c r="F165" s="86">
        <v>13153597</v>
      </c>
    </row>
    <row r="166" spans="1:6" ht="157.5">
      <c r="A166" s="33" t="s">
        <v>150</v>
      </c>
      <c r="B166" s="22" t="s">
        <v>841</v>
      </c>
      <c r="C166" s="61">
        <v>200</v>
      </c>
      <c r="D166" s="115"/>
      <c r="E166" s="115"/>
      <c r="F166" s="86">
        <v>161535</v>
      </c>
    </row>
    <row r="167" spans="1:6" ht="173.25">
      <c r="A167" s="33" t="s">
        <v>151</v>
      </c>
      <c r="B167" s="22" t="s">
        <v>841</v>
      </c>
      <c r="C167" s="61">
        <v>600</v>
      </c>
      <c r="D167" s="115">
        <v>1357611</v>
      </c>
      <c r="E167" s="115"/>
      <c r="F167" s="86">
        <v>51669314</v>
      </c>
    </row>
    <row r="168" spans="1:6" ht="78.75">
      <c r="A168" s="83" t="s">
        <v>117</v>
      </c>
      <c r="B168" s="22" t="s">
        <v>114</v>
      </c>
      <c r="C168" s="70">
        <v>200</v>
      </c>
      <c r="D168" s="115"/>
      <c r="E168" s="115"/>
      <c r="F168" s="86">
        <v>16000</v>
      </c>
    </row>
    <row r="169" spans="1:6" ht="78.75">
      <c r="A169" s="83" t="s">
        <v>120</v>
      </c>
      <c r="B169" s="22" t="s">
        <v>114</v>
      </c>
      <c r="C169" s="70">
        <v>600</v>
      </c>
      <c r="D169" s="115"/>
      <c r="E169" s="115"/>
      <c r="F169" s="86">
        <v>1000000</v>
      </c>
    </row>
    <row r="170" spans="1:6" ht="47.25">
      <c r="A170" s="276" t="s">
        <v>79</v>
      </c>
      <c r="B170" s="149" t="s">
        <v>208</v>
      </c>
      <c r="C170" s="252"/>
      <c r="D170" s="151"/>
      <c r="E170" s="151">
        <f>E171+E173+E172</f>
        <v>0</v>
      </c>
      <c r="F170" s="253">
        <f>F171+F173+F172</f>
        <v>100000</v>
      </c>
    </row>
    <row r="171" spans="1:6" ht="63">
      <c r="A171" s="251" t="s">
        <v>213</v>
      </c>
      <c r="B171" s="27" t="s">
        <v>34</v>
      </c>
      <c r="C171" s="70">
        <v>600</v>
      </c>
      <c r="D171" s="115"/>
      <c r="E171" s="115"/>
      <c r="F171" s="86">
        <v>0</v>
      </c>
    </row>
    <row r="172" spans="1:6" ht="63">
      <c r="A172" s="251" t="s">
        <v>128</v>
      </c>
      <c r="B172" s="27" t="s">
        <v>127</v>
      </c>
      <c r="C172" s="70">
        <v>600</v>
      </c>
      <c r="D172" s="115"/>
      <c r="E172" s="115"/>
      <c r="F172" s="86"/>
    </row>
    <row r="173" spans="1:6" ht="78.75">
      <c r="A173" s="251" t="s">
        <v>126</v>
      </c>
      <c r="B173" s="27" t="s">
        <v>125</v>
      </c>
      <c r="C173" s="70">
        <v>600</v>
      </c>
      <c r="D173" s="115"/>
      <c r="E173" s="115"/>
      <c r="F173" s="86">
        <v>100000</v>
      </c>
    </row>
    <row r="174" spans="1:6" ht="31.5">
      <c r="A174" s="154" t="s">
        <v>842</v>
      </c>
      <c r="B174" s="21" t="s">
        <v>843</v>
      </c>
      <c r="C174" s="60"/>
      <c r="D174" s="139">
        <f>D176+D178+D180</f>
        <v>451896</v>
      </c>
      <c r="E174" s="139">
        <f>E175</f>
        <v>0</v>
      </c>
      <c r="F174" s="155">
        <f>F175</f>
        <v>5217458.24</v>
      </c>
    </row>
    <row r="175" spans="1:6" ht="31.5">
      <c r="A175" s="154" t="s">
        <v>46</v>
      </c>
      <c r="B175" s="21" t="s">
        <v>844</v>
      </c>
      <c r="C175" s="60"/>
      <c r="D175" s="139"/>
      <c r="E175" s="139">
        <f>SUM(E176:E180)</f>
        <v>0</v>
      </c>
      <c r="F175" s="155">
        <f>SUM(F176:F180)</f>
        <v>5217458.24</v>
      </c>
    </row>
    <row r="176" spans="1:6" ht="78.75">
      <c r="A176" s="33" t="s">
        <v>845</v>
      </c>
      <c r="B176" s="22" t="s">
        <v>846</v>
      </c>
      <c r="C176" s="61">
        <v>600</v>
      </c>
      <c r="D176" s="115"/>
      <c r="E176" s="115"/>
      <c r="F176" s="156">
        <v>3657342.87</v>
      </c>
    </row>
    <row r="177" spans="1:6" ht="94.5">
      <c r="A177" s="33" t="s">
        <v>196</v>
      </c>
      <c r="B177" s="27" t="s">
        <v>185</v>
      </c>
      <c r="C177" s="61">
        <v>600</v>
      </c>
      <c r="D177" s="115"/>
      <c r="E177" s="115"/>
      <c r="F177" s="156"/>
    </row>
    <row r="178" spans="1:6" ht="78.75">
      <c r="A178" s="33" t="s">
        <v>525</v>
      </c>
      <c r="B178" s="27" t="s">
        <v>419</v>
      </c>
      <c r="C178" s="61">
        <v>600</v>
      </c>
      <c r="D178" s="115"/>
      <c r="E178" s="115"/>
      <c r="F178" s="156">
        <v>0</v>
      </c>
    </row>
    <row r="179" spans="1:6" ht="83.25" customHeight="1">
      <c r="A179" s="69" t="s">
        <v>210</v>
      </c>
      <c r="B179" s="27" t="s">
        <v>211</v>
      </c>
      <c r="C179" s="70">
        <v>600</v>
      </c>
      <c r="D179" s="105"/>
      <c r="E179" s="105"/>
      <c r="F179" s="138">
        <v>1285917.38</v>
      </c>
    </row>
    <row r="180" spans="1:6" ht="95.25" thickBot="1">
      <c r="A180" s="69" t="s">
        <v>143</v>
      </c>
      <c r="B180" s="27" t="s">
        <v>847</v>
      </c>
      <c r="C180" s="70">
        <v>600</v>
      </c>
      <c r="D180" s="105">
        <v>451896</v>
      </c>
      <c r="E180" s="105"/>
      <c r="F180" s="138">
        <v>274197.99</v>
      </c>
    </row>
    <row r="181" spans="1:6" ht="48" thickBot="1">
      <c r="A181" s="126" t="s">
        <v>459</v>
      </c>
      <c r="B181" s="71" t="s">
        <v>848</v>
      </c>
      <c r="C181" s="72"/>
      <c r="D181" s="142" t="e">
        <f>D182+#REF!+#REF!</f>
        <v>#REF!</v>
      </c>
      <c r="E181" s="142">
        <f>E182</f>
        <v>0</v>
      </c>
      <c r="F181" s="73">
        <f>F182+F185</f>
        <v>402000</v>
      </c>
    </row>
    <row r="182" spans="1:6" ht="37.5" customHeight="1">
      <c r="A182" s="65" t="s">
        <v>214</v>
      </c>
      <c r="B182" s="66" t="s">
        <v>849</v>
      </c>
      <c r="C182" s="67"/>
      <c r="D182" s="141">
        <f>D184</f>
        <v>0</v>
      </c>
      <c r="E182" s="141">
        <f>E183</f>
        <v>0</v>
      </c>
      <c r="F182" s="153">
        <f>F183</f>
        <v>402000</v>
      </c>
    </row>
    <row r="183" spans="1:6" ht="47.25">
      <c r="A183" s="154" t="s">
        <v>215</v>
      </c>
      <c r="B183" s="21" t="s">
        <v>850</v>
      </c>
      <c r="C183" s="60"/>
      <c r="D183" s="139"/>
      <c r="E183" s="139">
        <f>SUM(E184:E188)</f>
        <v>0</v>
      </c>
      <c r="F183" s="155">
        <f>SUM(F184)</f>
        <v>402000</v>
      </c>
    </row>
    <row r="184" spans="1:6" ht="78.75">
      <c r="A184" s="83" t="s">
        <v>13</v>
      </c>
      <c r="B184" s="22" t="s">
        <v>851</v>
      </c>
      <c r="C184" s="61">
        <v>200</v>
      </c>
      <c r="D184" s="115"/>
      <c r="E184" s="115"/>
      <c r="F184" s="115">
        <v>402000</v>
      </c>
    </row>
    <row r="185" spans="1:6" ht="47.25">
      <c r="A185" s="186" t="s">
        <v>216</v>
      </c>
      <c r="B185" s="21" t="s">
        <v>218</v>
      </c>
      <c r="C185" s="150"/>
      <c r="D185" s="151"/>
      <c r="E185" s="151"/>
      <c r="F185" s="151">
        <f>F186</f>
        <v>0</v>
      </c>
    </row>
    <row r="186" spans="1:6" ht="47.25">
      <c r="A186" s="186" t="s">
        <v>217</v>
      </c>
      <c r="B186" s="21" t="s">
        <v>219</v>
      </c>
      <c r="C186" s="150"/>
      <c r="D186" s="151"/>
      <c r="E186" s="151"/>
      <c r="F186" s="151">
        <f>SUM(F187:F188)</f>
        <v>0</v>
      </c>
    </row>
    <row r="187" spans="1:6" ht="71.25" customHeight="1">
      <c r="A187" s="83" t="s">
        <v>391</v>
      </c>
      <c r="B187" s="22" t="s">
        <v>220</v>
      </c>
      <c r="C187" s="61">
        <v>200</v>
      </c>
      <c r="D187" s="115"/>
      <c r="E187" s="115"/>
      <c r="F187" s="115"/>
    </row>
    <row r="188" spans="1:6" ht="79.5" thickBot="1">
      <c r="A188" s="83" t="s">
        <v>355</v>
      </c>
      <c r="B188" s="22" t="s">
        <v>221</v>
      </c>
      <c r="C188" s="61">
        <v>600</v>
      </c>
      <c r="D188" s="115"/>
      <c r="E188" s="115"/>
      <c r="F188" s="115"/>
    </row>
    <row r="189" spans="1:6" ht="32.25" thickBot="1">
      <c r="A189" s="126" t="s">
        <v>460</v>
      </c>
      <c r="B189" s="71" t="s">
        <v>852</v>
      </c>
      <c r="C189" s="72"/>
      <c r="D189" s="142">
        <f>D190</f>
        <v>0</v>
      </c>
      <c r="E189" s="134">
        <f>E190</f>
        <v>0</v>
      </c>
      <c r="F189" s="134">
        <f>F190</f>
        <v>4132252.6</v>
      </c>
    </row>
    <row r="190" spans="1:6" ht="31.5">
      <c r="A190" s="65" t="s">
        <v>47</v>
      </c>
      <c r="B190" s="66" t="s">
        <v>853</v>
      </c>
      <c r="C190" s="67"/>
      <c r="D190" s="141">
        <f>SUM(D192:D194)</f>
        <v>0</v>
      </c>
      <c r="E190" s="141">
        <f>E191</f>
        <v>0</v>
      </c>
      <c r="F190" s="153">
        <f>F191</f>
        <v>4132252.6</v>
      </c>
    </row>
    <row r="191" spans="1:6" ht="31.5">
      <c r="A191" s="154" t="s">
        <v>123</v>
      </c>
      <c r="B191" s="21" t="s">
        <v>854</v>
      </c>
      <c r="C191" s="60"/>
      <c r="D191" s="139"/>
      <c r="E191" s="139">
        <f>SUM(E192:E194)</f>
        <v>0</v>
      </c>
      <c r="F191" s="155">
        <f>SUM(F192:F194)</f>
        <v>4132252.6</v>
      </c>
    </row>
    <row r="192" spans="1:6" ht="94.5">
      <c r="A192" s="33" t="s">
        <v>347</v>
      </c>
      <c r="B192" s="22" t="s">
        <v>247</v>
      </c>
      <c r="C192" s="61">
        <v>100</v>
      </c>
      <c r="D192" s="115">
        <v>56705</v>
      </c>
      <c r="E192" s="115"/>
      <c r="F192" s="156">
        <v>3687757.6</v>
      </c>
    </row>
    <row r="193" spans="1:6" ht="57.75" customHeight="1">
      <c r="A193" s="33" t="s">
        <v>392</v>
      </c>
      <c r="B193" s="22" t="s">
        <v>247</v>
      </c>
      <c r="C193" s="61">
        <v>200</v>
      </c>
      <c r="D193" s="115">
        <v>-50705</v>
      </c>
      <c r="E193" s="115"/>
      <c r="F193" s="86">
        <v>442495</v>
      </c>
    </row>
    <row r="194" spans="1:6" ht="48" thickBot="1">
      <c r="A194" s="69" t="s">
        <v>246</v>
      </c>
      <c r="B194" s="27" t="s">
        <v>247</v>
      </c>
      <c r="C194" s="70">
        <v>800</v>
      </c>
      <c r="D194" s="105">
        <v>-6000</v>
      </c>
      <c r="E194" s="105"/>
      <c r="F194" s="138">
        <v>2000</v>
      </c>
    </row>
    <row r="195" spans="1:6" ht="63.75" thickBot="1">
      <c r="A195" s="126" t="s">
        <v>236</v>
      </c>
      <c r="B195" s="71" t="s">
        <v>248</v>
      </c>
      <c r="C195" s="72"/>
      <c r="D195" s="142" t="e">
        <f>D196+D210+#REF!</f>
        <v>#REF!</v>
      </c>
      <c r="E195" s="134">
        <f>E196+E210</f>
        <v>0</v>
      </c>
      <c r="F195" s="134">
        <f>F196+F210</f>
        <v>1797206.5</v>
      </c>
    </row>
    <row r="196" spans="1:6" ht="47.25">
      <c r="A196" s="65" t="s">
        <v>249</v>
      </c>
      <c r="B196" s="66" t="s">
        <v>250</v>
      </c>
      <c r="C196" s="67"/>
      <c r="D196" s="141">
        <f>D198</f>
        <v>0</v>
      </c>
      <c r="E196" s="141">
        <f>E197+E204</f>
        <v>0</v>
      </c>
      <c r="F196" s="153">
        <f>F197+F204</f>
        <v>1720806.5</v>
      </c>
    </row>
    <row r="197" spans="1:6" ht="31.5">
      <c r="A197" s="161" t="s">
        <v>252</v>
      </c>
      <c r="B197" s="21" t="s">
        <v>251</v>
      </c>
      <c r="C197" s="60"/>
      <c r="D197" s="139"/>
      <c r="E197" s="139">
        <f>SUM(E198:E203)</f>
        <v>0</v>
      </c>
      <c r="F197" s="155">
        <f>SUM(F198:F203)</f>
        <v>933500</v>
      </c>
    </row>
    <row r="198" spans="1:6" ht="78.75">
      <c r="A198" s="33" t="s">
        <v>498</v>
      </c>
      <c r="B198" s="22" t="s">
        <v>253</v>
      </c>
      <c r="C198" s="61">
        <v>600</v>
      </c>
      <c r="D198" s="115"/>
      <c r="E198" s="115"/>
      <c r="F198" s="156">
        <v>350000</v>
      </c>
    </row>
    <row r="199" spans="1:6" ht="94.5">
      <c r="A199" s="33" t="s">
        <v>159</v>
      </c>
      <c r="B199" s="22" t="s">
        <v>499</v>
      </c>
      <c r="C199" s="61">
        <v>100</v>
      </c>
      <c r="D199" s="115"/>
      <c r="E199" s="115"/>
      <c r="F199" s="86">
        <v>56000</v>
      </c>
    </row>
    <row r="200" spans="1:6" ht="63">
      <c r="A200" s="33" t="s">
        <v>393</v>
      </c>
      <c r="B200" s="22" t="s">
        <v>160</v>
      </c>
      <c r="C200" s="61">
        <v>200</v>
      </c>
      <c r="D200" s="115"/>
      <c r="E200" s="115"/>
      <c r="F200" s="86">
        <v>65500</v>
      </c>
    </row>
    <row r="201" spans="1:6" ht="71.25" customHeight="1">
      <c r="A201" s="33" t="s">
        <v>205</v>
      </c>
      <c r="B201" s="22" t="s">
        <v>254</v>
      </c>
      <c r="C201" s="61">
        <v>200</v>
      </c>
      <c r="D201" s="115"/>
      <c r="E201" s="115"/>
      <c r="F201" s="86">
        <v>69300</v>
      </c>
    </row>
    <row r="202" spans="1:6" ht="78.75">
      <c r="A202" s="33" t="s">
        <v>206</v>
      </c>
      <c r="B202" s="22" t="s">
        <v>254</v>
      </c>
      <c r="C202" s="61">
        <v>600</v>
      </c>
      <c r="D202" s="115">
        <v>428400</v>
      </c>
      <c r="E202" s="115"/>
      <c r="F202" s="86">
        <v>346500</v>
      </c>
    </row>
    <row r="203" spans="1:6" ht="78.75">
      <c r="A203" s="62" t="s">
        <v>240</v>
      </c>
      <c r="B203" s="22" t="s">
        <v>255</v>
      </c>
      <c r="C203" s="61">
        <v>600</v>
      </c>
      <c r="D203" s="115"/>
      <c r="E203" s="115"/>
      <c r="F203" s="156">
        <v>46200</v>
      </c>
    </row>
    <row r="204" spans="1:6" ht="31.5">
      <c r="A204" s="158" t="s">
        <v>758</v>
      </c>
      <c r="B204" s="149" t="s">
        <v>472</v>
      </c>
      <c r="C204" s="150"/>
      <c r="D204" s="151"/>
      <c r="E204" s="151">
        <f>SUM(E205:E209)</f>
        <v>0</v>
      </c>
      <c r="F204" s="159">
        <f>SUM(F205:F209)</f>
        <v>787306.5</v>
      </c>
    </row>
    <row r="205" spans="1:6" ht="63">
      <c r="A205" s="62" t="s">
        <v>381</v>
      </c>
      <c r="B205" s="22" t="s">
        <v>473</v>
      </c>
      <c r="C205" s="61">
        <v>200</v>
      </c>
      <c r="D205" s="115">
        <v>320000</v>
      </c>
      <c r="E205" s="115"/>
      <c r="F205" s="86">
        <v>350000</v>
      </c>
    </row>
    <row r="206" spans="1:6" ht="47.25">
      <c r="A206" s="62" t="s">
        <v>493</v>
      </c>
      <c r="B206" s="22" t="s">
        <v>494</v>
      </c>
      <c r="C206" s="61">
        <v>200</v>
      </c>
      <c r="D206" s="115"/>
      <c r="E206" s="115"/>
      <c r="F206" s="86">
        <v>10000</v>
      </c>
    </row>
    <row r="207" spans="1:6" ht="47.25">
      <c r="A207" s="62" t="s">
        <v>382</v>
      </c>
      <c r="B207" s="22" t="s">
        <v>474</v>
      </c>
      <c r="C207" s="61">
        <v>200</v>
      </c>
      <c r="D207" s="115">
        <v>10975</v>
      </c>
      <c r="E207" s="115"/>
      <c r="F207" s="86">
        <v>10920.5</v>
      </c>
    </row>
    <row r="208" spans="1:6" ht="94.5">
      <c r="A208" s="62" t="s">
        <v>759</v>
      </c>
      <c r="B208" s="22" t="s">
        <v>475</v>
      </c>
      <c r="C208" s="61">
        <v>100</v>
      </c>
      <c r="D208" s="115">
        <v>383500</v>
      </c>
      <c r="E208" s="115"/>
      <c r="F208" s="86">
        <v>399528</v>
      </c>
    </row>
    <row r="209" spans="1:6" ht="63">
      <c r="A209" s="62" t="s">
        <v>383</v>
      </c>
      <c r="B209" s="22" t="s">
        <v>475</v>
      </c>
      <c r="C209" s="61">
        <v>200</v>
      </c>
      <c r="D209" s="115">
        <v>63370</v>
      </c>
      <c r="E209" s="115"/>
      <c r="F209" s="156">
        <v>16858</v>
      </c>
    </row>
    <row r="210" spans="1:6" ht="31.5">
      <c r="A210" s="154" t="s">
        <v>256</v>
      </c>
      <c r="B210" s="21" t="s">
        <v>257</v>
      </c>
      <c r="C210" s="60"/>
      <c r="D210" s="139">
        <f>D212</f>
        <v>0</v>
      </c>
      <c r="E210" s="139">
        <f>E211+E213</f>
        <v>0</v>
      </c>
      <c r="F210" s="155">
        <f>F211+F213</f>
        <v>76400</v>
      </c>
    </row>
    <row r="211" spans="1:6" ht="47.25">
      <c r="A211" s="154" t="s">
        <v>53</v>
      </c>
      <c r="B211" s="21" t="s">
        <v>258</v>
      </c>
      <c r="C211" s="60"/>
      <c r="D211" s="139"/>
      <c r="E211" s="139">
        <f>E212</f>
        <v>0</v>
      </c>
      <c r="F211" s="155">
        <f>F212</f>
        <v>19000</v>
      </c>
    </row>
    <row r="212" spans="1:6" ht="63">
      <c r="A212" s="83" t="s">
        <v>54</v>
      </c>
      <c r="B212" s="22" t="s">
        <v>259</v>
      </c>
      <c r="C212" s="61">
        <v>200</v>
      </c>
      <c r="D212" s="115"/>
      <c r="E212" s="115"/>
      <c r="F212" s="115">
        <v>19000</v>
      </c>
    </row>
    <row r="213" spans="1:6" ht="31.5">
      <c r="A213" s="186" t="s">
        <v>55</v>
      </c>
      <c r="B213" s="21" t="s">
        <v>14</v>
      </c>
      <c r="C213" s="60"/>
      <c r="D213" s="115"/>
      <c r="E213" s="151">
        <f>SUM(E214:E216)</f>
        <v>0</v>
      </c>
      <c r="F213" s="151">
        <f>SUM(F214:F216)</f>
        <v>57400</v>
      </c>
    </row>
    <row r="214" spans="1:6" ht="108" customHeight="1">
      <c r="A214" s="83" t="s">
        <v>108</v>
      </c>
      <c r="B214" s="22" t="s">
        <v>15</v>
      </c>
      <c r="C214" s="61">
        <v>100</v>
      </c>
      <c r="D214" s="115"/>
      <c r="E214" s="115"/>
      <c r="F214" s="115">
        <v>15000</v>
      </c>
    </row>
    <row r="215" spans="1:6" ht="69" customHeight="1">
      <c r="A215" s="83" t="s">
        <v>109</v>
      </c>
      <c r="B215" s="22" t="s">
        <v>110</v>
      </c>
      <c r="C215" s="70">
        <v>200</v>
      </c>
      <c r="D215" s="105"/>
      <c r="E215" s="105"/>
      <c r="F215" s="105">
        <v>5000</v>
      </c>
    </row>
    <row r="216" spans="1:6" ht="69" customHeight="1" thickBot="1">
      <c r="A216" s="179" t="s">
        <v>76</v>
      </c>
      <c r="B216" s="27" t="s">
        <v>65</v>
      </c>
      <c r="C216" s="70">
        <v>200</v>
      </c>
      <c r="D216" s="105"/>
      <c r="E216" s="105"/>
      <c r="F216" s="105">
        <v>37400</v>
      </c>
    </row>
    <row r="217" spans="1:6" ht="32.25" thickBot="1">
      <c r="A217" s="126" t="s">
        <v>237</v>
      </c>
      <c r="B217" s="71" t="s">
        <v>260</v>
      </c>
      <c r="C217" s="72"/>
      <c r="D217" s="142" t="e">
        <f>D218+D23+#REF!</f>
        <v>#REF!</v>
      </c>
      <c r="E217" s="134">
        <f>E218</f>
        <v>0</v>
      </c>
      <c r="F217" s="134">
        <f>F218</f>
        <v>71800</v>
      </c>
    </row>
    <row r="218" spans="1:6" ht="31.5">
      <c r="A218" s="65" t="s">
        <v>243</v>
      </c>
      <c r="B218" s="66" t="s">
        <v>261</v>
      </c>
      <c r="C218" s="67"/>
      <c r="D218" s="141">
        <f>D230</f>
        <v>0</v>
      </c>
      <c r="E218" s="141">
        <f>E219+E225+E229</f>
        <v>0</v>
      </c>
      <c r="F218" s="153">
        <f>F219+F225+F229</f>
        <v>71800</v>
      </c>
    </row>
    <row r="219" spans="1:6" ht="31.5">
      <c r="A219" s="154" t="s">
        <v>48</v>
      </c>
      <c r="B219" s="21" t="s">
        <v>262</v>
      </c>
      <c r="C219" s="60"/>
      <c r="D219" s="139"/>
      <c r="E219" s="139">
        <f>SUM(E220:E224)</f>
        <v>0</v>
      </c>
      <c r="F219" s="155">
        <f>SUM(F220:F224)</f>
        <v>54800</v>
      </c>
    </row>
    <row r="220" spans="1:6" ht="61.5" customHeight="1">
      <c r="A220" s="33" t="s">
        <v>242</v>
      </c>
      <c r="B220" s="22" t="s">
        <v>222</v>
      </c>
      <c r="C220" s="61">
        <v>200</v>
      </c>
      <c r="D220" s="115"/>
      <c r="E220" s="115"/>
      <c r="F220" s="156">
        <v>21000</v>
      </c>
    </row>
    <row r="221" spans="1:6" ht="61.5" customHeight="1">
      <c r="A221" s="33" t="s">
        <v>244</v>
      </c>
      <c r="B221" s="27" t="s">
        <v>66</v>
      </c>
      <c r="C221" s="70">
        <v>200</v>
      </c>
      <c r="D221" s="105"/>
      <c r="E221" s="105"/>
      <c r="F221" s="157">
        <v>4000</v>
      </c>
    </row>
    <row r="222" spans="1:6" ht="61.5" customHeight="1">
      <c r="A222" s="33" t="s">
        <v>245</v>
      </c>
      <c r="B222" s="27" t="s">
        <v>67</v>
      </c>
      <c r="C222" s="70">
        <v>200</v>
      </c>
      <c r="D222" s="105"/>
      <c r="E222" s="105"/>
      <c r="F222" s="157">
        <v>4000</v>
      </c>
    </row>
    <row r="223" spans="1:6" ht="61.5" customHeight="1">
      <c r="A223" s="33" t="s">
        <v>0</v>
      </c>
      <c r="B223" s="27" t="s">
        <v>68</v>
      </c>
      <c r="C223" s="70">
        <v>200</v>
      </c>
      <c r="D223" s="105"/>
      <c r="E223" s="105"/>
      <c r="F223" s="157">
        <v>4800</v>
      </c>
    </row>
    <row r="224" spans="1:6" ht="61.5" customHeight="1">
      <c r="A224" s="33" t="s">
        <v>1</v>
      </c>
      <c r="B224" s="27" t="s">
        <v>69</v>
      </c>
      <c r="C224" s="70">
        <v>200</v>
      </c>
      <c r="D224" s="105"/>
      <c r="E224" s="105"/>
      <c r="F224" s="157">
        <v>21000</v>
      </c>
    </row>
    <row r="225" spans="1:6" ht="35.25" customHeight="1">
      <c r="A225" s="154" t="s">
        <v>49</v>
      </c>
      <c r="B225" s="21" t="s">
        <v>50</v>
      </c>
      <c r="C225" s="252"/>
      <c r="D225" s="269"/>
      <c r="E225" s="269">
        <f>SUM(E226:E228)</f>
        <v>0</v>
      </c>
      <c r="F225" s="270">
        <f>SUM(F226:F228)</f>
        <v>10500</v>
      </c>
    </row>
    <row r="226" spans="1:6" ht="61.5" customHeight="1">
      <c r="A226" s="69" t="s">
        <v>56</v>
      </c>
      <c r="B226" s="27" t="s">
        <v>70</v>
      </c>
      <c r="C226" s="70">
        <v>200</v>
      </c>
      <c r="D226" s="105"/>
      <c r="E226" s="105"/>
      <c r="F226" s="157">
        <v>1500</v>
      </c>
    </row>
    <row r="227" spans="1:6" ht="61.5" customHeight="1">
      <c r="A227" s="69" t="s">
        <v>57</v>
      </c>
      <c r="B227" s="27" t="s">
        <v>71</v>
      </c>
      <c r="C227" s="70">
        <v>200</v>
      </c>
      <c r="D227" s="105"/>
      <c r="E227" s="105"/>
      <c r="F227" s="157">
        <v>1500</v>
      </c>
    </row>
    <row r="228" spans="1:6" ht="71.25" customHeight="1">
      <c r="A228" s="69" t="s">
        <v>58</v>
      </c>
      <c r="B228" s="27" t="s">
        <v>72</v>
      </c>
      <c r="C228" s="70">
        <v>200</v>
      </c>
      <c r="D228" s="105"/>
      <c r="E228" s="105"/>
      <c r="F228" s="157">
        <v>7500</v>
      </c>
    </row>
    <row r="229" spans="1:6" ht="36" customHeight="1">
      <c r="A229" s="154" t="s">
        <v>52</v>
      </c>
      <c r="B229" s="21" t="s">
        <v>51</v>
      </c>
      <c r="C229" s="252"/>
      <c r="D229" s="269"/>
      <c r="E229" s="269">
        <f>SUM(E230:E231)</f>
        <v>0</v>
      </c>
      <c r="F229" s="270">
        <f>SUM(F230:F231)</f>
        <v>6500</v>
      </c>
    </row>
    <row r="230" spans="1:6" ht="61.5" customHeight="1">
      <c r="A230" s="83" t="s">
        <v>2</v>
      </c>
      <c r="B230" s="22" t="s">
        <v>73</v>
      </c>
      <c r="C230" s="61">
        <v>200</v>
      </c>
      <c r="D230" s="115"/>
      <c r="E230" s="115"/>
      <c r="F230" s="156">
        <v>5000</v>
      </c>
    </row>
    <row r="231" spans="1:6" ht="61.5" customHeight="1" thickBot="1">
      <c r="A231" s="83" t="s">
        <v>3</v>
      </c>
      <c r="B231" s="108" t="s">
        <v>74</v>
      </c>
      <c r="C231" s="169">
        <v>200</v>
      </c>
      <c r="D231" s="170"/>
      <c r="E231" s="170"/>
      <c r="F231" s="268">
        <v>1500</v>
      </c>
    </row>
    <row r="232" spans="1:6" ht="63.75" customHeight="1" thickBot="1">
      <c r="A232" s="187" t="s">
        <v>461</v>
      </c>
      <c r="B232" s="71" t="s">
        <v>410</v>
      </c>
      <c r="C232" s="180"/>
      <c r="D232" s="181"/>
      <c r="E232" s="181">
        <f>E233</f>
        <v>0</v>
      </c>
      <c r="F232" s="182">
        <f>F233</f>
        <v>0</v>
      </c>
    </row>
    <row r="233" spans="1:6" ht="48.75" customHeight="1">
      <c r="A233" s="183" t="s">
        <v>411</v>
      </c>
      <c r="B233" s="66" t="s">
        <v>412</v>
      </c>
      <c r="C233" s="184"/>
      <c r="D233" s="185"/>
      <c r="E233" s="185">
        <f>E234</f>
        <v>0</v>
      </c>
      <c r="F233" s="185">
        <f>F234</f>
        <v>0</v>
      </c>
    </row>
    <row r="234" spans="1:6" ht="46.5" customHeight="1">
      <c r="A234" s="186" t="s">
        <v>414</v>
      </c>
      <c r="B234" s="21" t="s">
        <v>413</v>
      </c>
      <c r="C234" s="150"/>
      <c r="D234" s="151"/>
      <c r="E234" s="151">
        <f>SUM(E235:E236)</f>
        <v>0</v>
      </c>
      <c r="F234" s="151">
        <f>SUM(F235:F236)</f>
        <v>0</v>
      </c>
    </row>
    <row r="235" spans="1:6" ht="66.75" customHeight="1">
      <c r="A235" s="83" t="s">
        <v>418</v>
      </c>
      <c r="B235" s="22" t="s">
        <v>415</v>
      </c>
      <c r="C235" s="61">
        <v>400</v>
      </c>
      <c r="D235" s="115"/>
      <c r="E235" s="115"/>
      <c r="F235" s="115"/>
    </row>
    <row r="236" spans="1:6" ht="79.5" customHeight="1" thickBot="1">
      <c r="A236" s="179" t="s">
        <v>417</v>
      </c>
      <c r="B236" s="27" t="s">
        <v>416</v>
      </c>
      <c r="C236" s="70">
        <v>400</v>
      </c>
      <c r="D236" s="105"/>
      <c r="E236" s="105"/>
      <c r="F236" s="105"/>
    </row>
    <row r="237" spans="1:6" ht="48" thickBot="1">
      <c r="A237" s="126" t="s">
        <v>263</v>
      </c>
      <c r="B237" s="71" t="s">
        <v>264</v>
      </c>
      <c r="C237" s="72"/>
      <c r="D237" s="142">
        <f>D238</f>
        <v>30000</v>
      </c>
      <c r="E237" s="134">
        <f>E238</f>
        <v>0</v>
      </c>
      <c r="F237" s="134">
        <f>F238</f>
        <v>9972968.26</v>
      </c>
    </row>
    <row r="238" spans="1:6" ht="15.75">
      <c r="A238" s="65" t="s">
        <v>526</v>
      </c>
      <c r="B238" s="66" t="s">
        <v>265</v>
      </c>
      <c r="C238" s="67"/>
      <c r="D238" s="141">
        <f>SUM(D22:D23)</f>
        <v>30000</v>
      </c>
      <c r="E238" s="135">
        <f>SUM(E239:E252)</f>
        <v>0</v>
      </c>
      <c r="F238" s="135">
        <f>SUM(F239:F252)</f>
        <v>9972968.26</v>
      </c>
    </row>
    <row r="239" spans="1:6" ht="31.5">
      <c r="A239" s="59" t="s">
        <v>409</v>
      </c>
      <c r="B239" s="22" t="s">
        <v>268</v>
      </c>
      <c r="C239" s="61">
        <v>800</v>
      </c>
      <c r="D239" s="105"/>
      <c r="E239" s="105"/>
      <c r="F239" s="138">
        <v>44022</v>
      </c>
    </row>
    <row r="240" spans="1:6" ht="47.25">
      <c r="A240" s="62" t="s">
        <v>395</v>
      </c>
      <c r="B240" s="22" t="s">
        <v>267</v>
      </c>
      <c r="C240" s="61">
        <v>200</v>
      </c>
      <c r="D240" s="105"/>
      <c r="E240" s="105"/>
      <c r="F240" s="157">
        <v>85441.65</v>
      </c>
    </row>
    <row r="241" spans="1:6" ht="47.25">
      <c r="A241" s="62" t="s">
        <v>269</v>
      </c>
      <c r="B241" s="22" t="s">
        <v>270</v>
      </c>
      <c r="C241" s="61">
        <v>400</v>
      </c>
      <c r="D241" s="105"/>
      <c r="E241" s="105"/>
      <c r="F241" s="157"/>
    </row>
    <row r="242" spans="1:6" ht="78.75">
      <c r="A242" s="62" t="s">
        <v>429</v>
      </c>
      <c r="B242" s="22" t="s">
        <v>423</v>
      </c>
      <c r="C242" s="61">
        <v>200</v>
      </c>
      <c r="D242" s="105"/>
      <c r="E242" s="105"/>
      <c r="F242" s="157"/>
    </row>
    <row r="243" spans="1:6" ht="47.25">
      <c r="A243" s="62" t="s">
        <v>28</v>
      </c>
      <c r="B243" s="22" t="s">
        <v>75</v>
      </c>
      <c r="C243" s="61">
        <v>200</v>
      </c>
      <c r="D243" s="105"/>
      <c r="E243" s="105"/>
      <c r="F243" s="157">
        <v>830668.45</v>
      </c>
    </row>
    <row r="244" spans="1:6" ht="78.75">
      <c r="A244" s="62" t="s">
        <v>431</v>
      </c>
      <c r="B244" s="22" t="s">
        <v>430</v>
      </c>
      <c r="C244" s="61">
        <v>200</v>
      </c>
      <c r="D244" s="105"/>
      <c r="E244" s="105"/>
      <c r="F244" s="157">
        <v>151397.6</v>
      </c>
    </row>
    <row r="245" spans="1:6" ht="63">
      <c r="A245" s="62" t="s">
        <v>166</v>
      </c>
      <c r="B245" s="22" t="s">
        <v>165</v>
      </c>
      <c r="C245" s="61">
        <v>200</v>
      </c>
      <c r="D245" s="105"/>
      <c r="E245" s="105"/>
      <c r="F245" s="157"/>
    </row>
    <row r="246" spans="1:6" ht="47.25">
      <c r="A246" s="62" t="s">
        <v>191</v>
      </c>
      <c r="B246" s="22" t="s">
        <v>190</v>
      </c>
      <c r="C246" s="61">
        <v>200</v>
      </c>
      <c r="D246" s="105"/>
      <c r="E246" s="105"/>
      <c r="F246" s="157">
        <v>1903022.56</v>
      </c>
    </row>
    <row r="247" spans="1:6" ht="157.5">
      <c r="A247" s="62" t="s">
        <v>408</v>
      </c>
      <c r="B247" s="22" t="s">
        <v>406</v>
      </c>
      <c r="C247" s="61">
        <v>800</v>
      </c>
      <c r="D247" s="105"/>
      <c r="E247" s="105"/>
      <c r="F247" s="157"/>
    </row>
    <row r="248" spans="1:6" ht="126">
      <c r="A248" s="62" t="s">
        <v>396</v>
      </c>
      <c r="B248" s="22" t="s">
        <v>271</v>
      </c>
      <c r="C248" s="61">
        <v>200</v>
      </c>
      <c r="D248" s="115">
        <v>59850</v>
      </c>
      <c r="E248" s="115"/>
      <c r="F248" s="156">
        <v>99000</v>
      </c>
    </row>
    <row r="249" spans="1:6" ht="126">
      <c r="A249" s="74" t="s">
        <v>397</v>
      </c>
      <c r="B249" s="27" t="s">
        <v>164</v>
      </c>
      <c r="C249" s="61">
        <v>200</v>
      </c>
      <c r="D249" s="115">
        <v>63180</v>
      </c>
      <c r="E249" s="115"/>
      <c r="F249" s="138">
        <v>140392</v>
      </c>
    </row>
    <row r="250" spans="1:6" ht="63">
      <c r="A250" s="62" t="s">
        <v>272</v>
      </c>
      <c r="B250" s="22" t="s">
        <v>273</v>
      </c>
      <c r="C250" s="61">
        <v>600</v>
      </c>
      <c r="D250" s="115"/>
      <c r="E250" s="115"/>
      <c r="F250" s="86"/>
    </row>
    <row r="251" spans="1:6" ht="78.75">
      <c r="A251" s="74" t="s">
        <v>32</v>
      </c>
      <c r="B251" s="27" t="s">
        <v>274</v>
      </c>
      <c r="C251" s="61">
        <v>300</v>
      </c>
      <c r="D251" s="115"/>
      <c r="E251" s="115"/>
      <c r="F251" s="138">
        <v>1035000</v>
      </c>
    </row>
    <row r="252" spans="1:6" ht="158.25" thickBot="1">
      <c r="A252" s="69" t="s">
        <v>275</v>
      </c>
      <c r="B252" s="27" t="s">
        <v>276</v>
      </c>
      <c r="C252" s="70">
        <v>600</v>
      </c>
      <c r="D252" s="105">
        <v>208560</v>
      </c>
      <c r="E252" s="105"/>
      <c r="F252" s="138">
        <v>5684024</v>
      </c>
    </row>
    <row r="253" spans="1:6" ht="48" thickBot="1">
      <c r="A253" s="76" t="s">
        <v>277</v>
      </c>
      <c r="B253" s="71" t="s">
        <v>278</v>
      </c>
      <c r="C253" s="72"/>
      <c r="D253" s="142">
        <f aca="true" t="shared" si="0" ref="D253:F257">D254</f>
        <v>0</v>
      </c>
      <c r="E253" s="134">
        <f t="shared" si="0"/>
        <v>0</v>
      </c>
      <c r="F253" s="134">
        <f>F254</f>
        <v>38000</v>
      </c>
    </row>
    <row r="254" spans="1:6" ht="15.75">
      <c r="A254" s="75" t="s">
        <v>526</v>
      </c>
      <c r="B254" s="66" t="s">
        <v>279</v>
      </c>
      <c r="C254" s="67"/>
      <c r="D254" s="141">
        <f t="shared" si="0"/>
        <v>0</v>
      </c>
      <c r="E254" s="141">
        <f t="shared" si="0"/>
        <v>0</v>
      </c>
      <c r="F254" s="153">
        <f t="shared" si="0"/>
        <v>38000</v>
      </c>
    </row>
    <row r="255" spans="1:6" ht="48" thickBot="1">
      <c r="A255" s="74" t="s">
        <v>241</v>
      </c>
      <c r="B255" s="27" t="s">
        <v>280</v>
      </c>
      <c r="C255" s="70">
        <v>500</v>
      </c>
      <c r="D255" s="105"/>
      <c r="E255" s="105"/>
      <c r="F255" s="157">
        <v>38000</v>
      </c>
    </row>
    <row r="256" spans="1:6" ht="63.75" thickBot="1">
      <c r="A256" s="76" t="s">
        <v>283</v>
      </c>
      <c r="B256" s="71" t="s">
        <v>281</v>
      </c>
      <c r="C256" s="72"/>
      <c r="D256" s="142">
        <f t="shared" si="0"/>
        <v>0</v>
      </c>
      <c r="E256" s="142">
        <f t="shared" si="0"/>
        <v>0</v>
      </c>
      <c r="F256" s="73">
        <f>F257</f>
        <v>2214021.6</v>
      </c>
    </row>
    <row r="257" spans="1:6" ht="15.75">
      <c r="A257" s="283" t="s">
        <v>526</v>
      </c>
      <c r="B257" s="189" t="s">
        <v>282</v>
      </c>
      <c r="C257" s="190"/>
      <c r="D257" s="191">
        <f t="shared" si="0"/>
        <v>0</v>
      </c>
      <c r="E257" s="191">
        <f>E258+E259+E260</f>
        <v>0</v>
      </c>
      <c r="F257" s="192">
        <f>SUM(F258:F260)</f>
        <v>2214021.6</v>
      </c>
    </row>
    <row r="258" spans="1:6" ht="63">
      <c r="A258" s="62" t="s">
        <v>152</v>
      </c>
      <c r="B258" s="22" t="s">
        <v>238</v>
      </c>
      <c r="C258" s="61">
        <v>600</v>
      </c>
      <c r="D258" s="115"/>
      <c r="E258" s="115"/>
      <c r="F258" s="156">
        <v>1914021.6</v>
      </c>
    </row>
    <row r="259" spans="1:6" ht="78.75">
      <c r="A259" s="62" t="s">
        <v>153</v>
      </c>
      <c r="B259" s="22" t="s">
        <v>239</v>
      </c>
      <c r="C259" s="61">
        <v>600</v>
      </c>
      <c r="D259" s="115"/>
      <c r="E259" s="115">
        <v>-280666.45</v>
      </c>
      <c r="F259" s="156">
        <v>19333.55</v>
      </c>
    </row>
    <row r="260" spans="1:6" ht="79.5" thickBot="1">
      <c r="A260" s="74" t="s">
        <v>137</v>
      </c>
      <c r="B260" s="27" t="s">
        <v>136</v>
      </c>
      <c r="C260" s="70">
        <v>600</v>
      </c>
      <c r="D260" s="105"/>
      <c r="E260" s="105">
        <v>280666.45</v>
      </c>
      <c r="F260" s="157">
        <v>280666.45</v>
      </c>
    </row>
    <row r="261" spans="1:6" ht="16.5" thickBot="1">
      <c r="A261" s="76" t="s">
        <v>632</v>
      </c>
      <c r="B261" s="127"/>
      <c r="C261" s="127"/>
      <c r="D261" s="152" t="e">
        <f>D11+D17+D53+D64+D73+D77+D82+D96+D124+D132+D181+D189+D237+#REF!+#REF!+#REF!+D253</f>
        <v>#REF!</v>
      </c>
      <c r="E261" s="136">
        <f>E11+E17+E53+E64+E73+E77+E82+E96+E124+E132+E181+E189+E195+E217+E232+E237+E253+E256</f>
        <v>999999.97</v>
      </c>
      <c r="F261" s="136">
        <f>F11+F17+F53+F64+F73+F77+F82+F96+F124+F132+F181+F189+F195+F217+F232+F237+F253+F256</f>
        <v>295261207.4200001</v>
      </c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4.421875" style="0" customWidth="1"/>
    <col min="11" max="11" width="17.57421875" style="20" customWidth="1"/>
    <col min="12" max="12" width="6.7109375" style="0" customWidth="1"/>
    <col min="13" max="13" width="15.421875" style="0" customWidth="1"/>
    <col min="14" max="14" width="12.28125" style="0" customWidth="1"/>
  </cols>
  <sheetData>
    <row r="1" spans="1:11" ht="14.25">
      <c r="A1" s="17"/>
      <c r="B1" s="314" t="s">
        <v>718</v>
      </c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3.5">
      <c r="A2" s="18"/>
      <c r="B2" s="314" t="s">
        <v>622</v>
      </c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5">
      <c r="A3" s="19"/>
      <c r="B3" s="314" t="s">
        <v>139</v>
      </c>
      <c r="C3" s="314"/>
      <c r="D3" s="314"/>
      <c r="E3" s="314"/>
      <c r="F3" s="314"/>
      <c r="G3" s="314"/>
      <c r="H3" s="314"/>
      <c r="I3" s="314"/>
      <c r="J3" s="314"/>
      <c r="K3" s="314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296" t="s">
        <v>230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1" ht="21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43"/>
    </row>
    <row r="8" spans="1:11" ht="13.5" customHeight="1" thickBot="1">
      <c r="A8" s="285" t="s">
        <v>624</v>
      </c>
      <c r="B8" s="285" t="s">
        <v>623</v>
      </c>
      <c r="C8" s="285" t="s">
        <v>694</v>
      </c>
      <c r="D8" s="287" t="s">
        <v>695</v>
      </c>
      <c r="E8" s="288"/>
      <c r="F8" s="288"/>
      <c r="G8" s="284"/>
      <c r="H8" s="285" t="s">
        <v>696</v>
      </c>
      <c r="I8" s="315" t="s">
        <v>360</v>
      </c>
      <c r="J8" s="289"/>
      <c r="K8" s="316"/>
    </row>
    <row r="9" spans="1:11" ht="26.25" thickBot="1">
      <c r="A9" s="286"/>
      <c r="B9" s="286"/>
      <c r="C9" s="286"/>
      <c r="D9" s="35" t="s">
        <v>587</v>
      </c>
      <c r="E9" s="35" t="s">
        <v>588</v>
      </c>
      <c r="F9" s="35" t="s">
        <v>285</v>
      </c>
      <c r="G9" s="35" t="s">
        <v>286</v>
      </c>
      <c r="H9" s="286"/>
      <c r="I9" s="100" t="s">
        <v>660</v>
      </c>
      <c r="J9" s="140" t="s">
        <v>403</v>
      </c>
      <c r="K9" s="101" t="s">
        <v>661</v>
      </c>
    </row>
    <row r="10" spans="1:11" ht="16.5" thickBot="1">
      <c r="A10" s="96" t="s">
        <v>569</v>
      </c>
      <c r="B10" s="97" t="s">
        <v>564</v>
      </c>
      <c r="C10" s="97" t="s">
        <v>665</v>
      </c>
      <c r="D10" s="97" t="s">
        <v>617</v>
      </c>
      <c r="E10" s="97" t="s">
        <v>577</v>
      </c>
      <c r="F10" s="97">
        <v>6</v>
      </c>
      <c r="G10" s="97">
        <v>7</v>
      </c>
      <c r="H10" s="97">
        <v>8</v>
      </c>
      <c r="I10" s="98" t="s">
        <v>578</v>
      </c>
      <c r="J10" s="98">
        <v>9</v>
      </c>
      <c r="K10" s="99">
        <v>10</v>
      </c>
    </row>
    <row r="11" spans="1:11" ht="16.5" thickBot="1">
      <c r="A11" s="28" t="s">
        <v>619</v>
      </c>
      <c r="B11" s="29" t="s">
        <v>618</v>
      </c>
      <c r="C11" s="29"/>
      <c r="D11" s="29"/>
      <c r="E11" s="29"/>
      <c r="F11" s="29"/>
      <c r="G11" s="29"/>
      <c r="H11" s="29"/>
      <c r="I11" s="220" t="e">
        <f>I12+I43+I46+I64+I78+I83+I94+I106</f>
        <v>#REF!</v>
      </c>
      <c r="J11" s="131">
        <f>J12+J43+J46+J64+J78+J83+J94+J106</f>
        <v>999999.97</v>
      </c>
      <c r="K11" s="30">
        <f>K12+K43+K46+K64+K78+K83+K94+K106</f>
        <v>81179369.05</v>
      </c>
    </row>
    <row r="12" spans="1:11" ht="15.75">
      <c r="A12" s="32" t="s">
        <v>697</v>
      </c>
      <c r="B12" s="31" t="s">
        <v>618</v>
      </c>
      <c r="C12" s="31" t="s">
        <v>698</v>
      </c>
      <c r="D12" s="31"/>
      <c r="E12" s="31"/>
      <c r="F12" s="31"/>
      <c r="G12" s="31"/>
      <c r="H12" s="31"/>
      <c r="I12" s="219">
        <f>I15+I21</f>
        <v>-1006</v>
      </c>
      <c r="J12" s="130">
        <f>J13+J15+J21</f>
        <v>0</v>
      </c>
      <c r="K12" s="221">
        <f>K13+K15+K21</f>
        <v>40744955.53</v>
      </c>
    </row>
    <row r="13" spans="1:11" ht="47.25">
      <c r="A13" s="222" t="s">
        <v>676</v>
      </c>
      <c r="B13" s="25" t="s">
        <v>618</v>
      </c>
      <c r="C13" s="25" t="s">
        <v>602</v>
      </c>
      <c r="D13" s="25"/>
      <c r="E13" s="25"/>
      <c r="F13" s="25"/>
      <c r="G13" s="25"/>
      <c r="H13" s="25"/>
      <c r="I13" s="84">
        <f>I14</f>
        <v>0</v>
      </c>
      <c r="J13" s="26">
        <f>J14</f>
        <v>0</v>
      </c>
      <c r="K13" s="223">
        <f>K14</f>
        <v>1244074</v>
      </c>
    </row>
    <row r="14" spans="1:11" ht="94.5">
      <c r="A14" s="62" t="s">
        <v>352</v>
      </c>
      <c r="B14" s="22" t="s">
        <v>618</v>
      </c>
      <c r="C14" s="22" t="s">
        <v>602</v>
      </c>
      <c r="D14" s="22" t="s">
        <v>595</v>
      </c>
      <c r="E14" s="22" t="s">
        <v>564</v>
      </c>
      <c r="F14" s="22" t="s">
        <v>570</v>
      </c>
      <c r="G14" s="22" t="s">
        <v>288</v>
      </c>
      <c r="H14" s="22" t="s">
        <v>629</v>
      </c>
      <c r="I14" s="90"/>
      <c r="J14" s="90"/>
      <c r="K14" s="224">
        <v>1244074</v>
      </c>
    </row>
    <row r="15" spans="1:11" ht="70.5" customHeight="1">
      <c r="A15" s="222" t="s">
        <v>699</v>
      </c>
      <c r="B15" s="25" t="s">
        <v>618</v>
      </c>
      <c r="C15" s="25" t="s">
        <v>700</v>
      </c>
      <c r="D15" s="25"/>
      <c r="E15" s="25"/>
      <c r="F15" s="25"/>
      <c r="G15" s="25"/>
      <c r="H15" s="25"/>
      <c r="I15" s="84">
        <f>SUM(I16:I20)</f>
        <v>-635.0999999999999</v>
      </c>
      <c r="J15" s="26">
        <f>SUM(J16:J20)</f>
        <v>0</v>
      </c>
      <c r="K15" s="223">
        <f>SUM(K16:K20)</f>
        <v>22312430</v>
      </c>
    </row>
    <row r="16" spans="1:11" ht="94.5">
      <c r="A16" s="62" t="s">
        <v>284</v>
      </c>
      <c r="B16" s="23" t="s">
        <v>618</v>
      </c>
      <c r="C16" s="23" t="s">
        <v>700</v>
      </c>
      <c r="D16" s="23" t="s">
        <v>595</v>
      </c>
      <c r="E16" s="23" t="s">
        <v>564</v>
      </c>
      <c r="F16" s="23" t="s">
        <v>595</v>
      </c>
      <c r="G16" s="23" t="s">
        <v>287</v>
      </c>
      <c r="H16" s="23" t="s">
        <v>629</v>
      </c>
      <c r="I16" s="92">
        <v>446.5</v>
      </c>
      <c r="J16" s="92"/>
      <c r="K16" s="119">
        <v>19569447</v>
      </c>
    </row>
    <row r="17" spans="1:11" ht="58.5" customHeight="1">
      <c r="A17" s="62" t="s">
        <v>374</v>
      </c>
      <c r="B17" s="23" t="s">
        <v>618</v>
      </c>
      <c r="C17" s="23" t="s">
        <v>700</v>
      </c>
      <c r="D17" s="23" t="s">
        <v>595</v>
      </c>
      <c r="E17" s="23" t="s">
        <v>564</v>
      </c>
      <c r="F17" s="23" t="s">
        <v>595</v>
      </c>
      <c r="G17" s="23" t="s">
        <v>287</v>
      </c>
      <c r="H17" s="23" t="s">
        <v>630</v>
      </c>
      <c r="I17" s="92">
        <v>-1281.6</v>
      </c>
      <c r="J17" s="133"/>
      <c r="K17" s="199">
        <v>2267597</v>
      </c>
    </row>
    <row r="18" spans="1:11" ht="31.5">
      <c r="A18" s="62" t="s">
        <v>739</v>
      </c>
      <c r="B18" s="23" t="s">
        <v>618</v>
      </c>
      <c r="C18" s="23" t="s">
        <v>700</v>
      </c>
      <c r="D18" s="23" t="s">
        <v>595</v>
      </c>
      <c r="E18" s="23" t="s">
        <v>564</v>
      </c>
      <c r="F18" s="23" t="s">
        <v>595</v>
      </c>
      <c r="G18" s="23" t="s">
        <v>287</v>
      </c>
      <c r="H18" s="23" t="s">
        <v>631</v>
      </c>
      <c r="I18" s="92">
        <v>200</v>
      </c>
      <c r="J18" s="92"/>
      <c r="K18" s="225">
        <v>59000</v>
      </c>
    </row>
    <row r="19" spans="1:11" ht="110.25">
      <c r="A19" s="62" t="s">
        <v>354</v>
      </c>
      <c r="B19" s="22" t="s">
        <v>618</v>
      </c>
      <c r="C19" s="22" t="s">
        <v>700</v>
      </c>
      <c r="D19" s="22" t="s">
        <v>566</v>
      </c>
      <c r="E19" s="22" t="s">
        <v>569</v>
      </c>
      <c r="F19" s="22" t="s">
        <v>595</v>
      </c>
      <c r="G19" s="22" t="s">
        <v>290</v>
      </c>
      <c r="H19" s="22" t="s">
        <v>629</v>
      </c>
      <c r="I19" s="90">
        <v>5.3</v>
      </c>
      <c r="J19" s="90"/>
      <c r="K19" s="224">
        <v>399528</v>
      </c>
    </row>
    <row r="20" spans="1:11" ht="63">
      <c r="A20" s="62" t="s">
        <v>383</v>
      </c>
      <c r="B20" s="22" t="s">
        <v>618</v>
      </c>
      <c r="C20" s="22" t="s">
        <v>700</v>
      </c>
      <c r="D20" s="22" t="s">
        <v>566</v>
      </c>
      <c r="E20" s="22" t="s">
        <v>569</v>
      </c>
      <c r="F20" s="22" t="s">
        <v>595</v>
      </c>
      <c r="G20" s="22" t="s">
        <v>290</v>
      </c>
      <c r="H20" s="22" t="s">
        <v>630</v>
      </c>
      <c r="I20" s="90">
        <v>-5.3</v>
      </c>
      <c r="J20" s="90"/>
      <c r="K20" s="224">
        <v>16858</v>
      </c>
    </row>
    <row r="21" spans="1:11" ht="15.75">
      <c r="A21" s="222" t="s">
        <v>715</v>
      </c>
      <c r="B21" s="25" t="s">
        <v>618</v>
      </c>
      <c r="C21" s="25" t="s">
        <v>716</v>
      </c>
      <c r="D21" s="25"/>
      <c r="E21" s="25"/>
      <c r="F21" s="25"/>
      <c r="G21" s="25"/>
      <c r="H21" s="25"/>
      <c r="I21" s="93">
        <f>SUM(I27:I35)</f>
        <v>-370.90000000000003</v>
      </c>
      <c r="J21" s="117">
        <f>SUM(J22:J42)</f>
        <v>0</v>
      </c>
      <c r="K21" s="226">
        <f>SUM(K22:K42)</f>
        <v>17188451.529999997</v>
      </c>
    </row>
    <row r="22" spans="1:11" ht="15.75">
      <c r="A22" s="227" t="s">
        <v>100</v>
      </c>
      <c r="B22" s="23" t="s">
        <v>618</v>
      </c>
      <c r="C22" s="23" t="s">
        <v>716</v>
      </c>
      <c r="D22" s="23" t="s">
        <v>595</v>
      </c>
      <c r="E22" s="23" t="s">
        <v>617</v>
      </c>
      <c r="F22" s="23" t="s">
        <v>570</v>
      </c>
      <c r="G22" s="23" t="s">
        <v>359</v>
      </c>
      <c r="H22" s="23" t="s">
        <v>629</v>
      </c>
      <c r="I22" s="144"/>
      <c r="J22" s="116"/>
      <c r="K22" s="225">
        <v>3105427</v>
      </c>
    </row>
    <row r="23" spans="1:11" ht="63">
      <c r="A23" s="227" t="s">
        <v>98</v>
      </c>
      <c r="B23" s="23" t="s">
        <v>618</v>
      </c>
      <c r="C23" s="23" t="s">
        <v>716</v>
      </c>
      <c r="D23" s="23" t="s">
        <v>595</v>
      </c>
      <c r="E23" s="23" t="s">
        <v>617</v>
      </c>
      <c r="F23" s="23" t="s">
        <v>570</v>
      </c>
      <c r="G23" s="23" t="s">
        <v>359</v>
      </c>
      <c r="H23" s="23" t="s">
        <v>630</v>
      </c>
      <c r="I23" s="144"/>
      <c r="J23" s="116"/>
      <c r="K23" s="225">
        <v>7042567.42</v>
      </c>
    </row>
    <row r="24" spans="1:11" ht="47.25">
      <c r="A24" s="227" t="s">
        <v>99</v>
      </c>
      <c r="B24" s="23" t="s">
        <v>618</v>
      </c>
      <c r="C24" s="23" t="s">
        <v>716</v>
      </c>
      <c r="D24" s="23" t="s">
        <v>595</v>
      </c>
      <c r="E24" s="23" t="s">
        <v>617</v>
      </c>
      <c r="F24" s="23" t="s">
        <v>570</v>
      </c>
      <c r="G24" s="23" t="s">
        <v>359</v>
      </c>
      <c r="H24" s="23" t="s">
        <v>631</v>
      </c>
      <c r="I24" s="144"/>
      <c r="J24" s="116"/>
      <c r="K24" s="225">
        <v>136800</v>
      </c>
    </row>
    <row r="25" spans="1:11" ht="86.25" customHeight="1">
      <c r="A25" s="33" t="s">
        <v>13</v>
      </c>
      <c r="B25" s="22" t="s">
        <v>618</v>
      </c>
      <c r="C25" s="22" t="s">
        <v>716</v>
      </c>
      <c r="D25" s="22" t="s">
        <v>664</v>
      </c>
      <c r="E25" s="22" t="s">
        <v>569</v>
      </c>
      <c r="F25" s="22" t="s">
        <v>570</v>
      </c>
      <c r="G25" s="22" t="s">
        <v>289</v>
      </c>
      <c r="H25" s="22" t="s">
        <v>630</v>
      </c>
      <c r="I25" s="90"/>
      <c r="J25" s="90"/>
      <c r="K25" s="224">
        <v>402000</v>
      </c>
    </row>
    <row r="26" spans="1:11" ht="63">
      <c r="A26" s="62" t="s">
        <v>382</v>
      </c>
      <c r="B26" s="23" t="s">
        <v>618</v>
      </c>
      <c r="C26" s="23" t="s">
        <v>716</v>
      </c>
      <c r="D26" s="23" t="s">
        <v>566</v>
      </c>
      <c r="E26" s="23" t="s">
        <v>569</v>
      </c>
      <c r="F26" s="23" t="s">
        <v>595</v>
      </c>
      <c r="G26" s="23" t="s">
        <v>291</v>
      </c>
      <c r="H26" s="23" t="s">
        <v>630</v>
      </c>
      <c r="I26" s="144"/>
      <c r="J26" s="116"/>
      <c r="K26" s="225">
        <v>10920.5</v>
      </c>
    </row>
    <row r="27" spans="1:11" ht="63">
      <c r="A27" s="62" t="s">
        <v>380</v>
      </c>
      <c r="B27" s="23" t="s">
        <v>618</v>
      </c>
      <c r="C27" s="23" t="s">
        <v>716</v>
      </c>
      <c r="D27" s="23" t="s">
        <v>595</v>
      </c>
      <c r="E27" s="23" t="s">
        <v>564</v>
      </c>
      <c r="F27" s="23" t="s">
        <v>673</v>
      </c>
      <c r="G27" s="23" t="s">
        <v>292</v>
      </c>
      <c r="H27" s="23" t="s">
        <v>630</v>
      </c>
      <c r="I27" s="92">
        <v>50</v>
      </c>
      <c r="J27" s="92"/>
      <c r="K27" s="199">
        <v>472062</v>
      </c>
    </row>
    <row r="28" spans="1:11" ht="63">
      <c r="A28" s="62" t="s">
        <v>379</v>
      </c>
      <c r="B28" s="22" t="s">
        <v>618</v>
      </c>
      <c r="C28" s="22" t="s">
        <v>716</v>
      </c>
      <c r="D28" s="22" t="s">
        <v>595</v>
      </c>
      <c r="E28" s="22" t="s">
        <v>564</v>
      </c>
      <c r="F28" s="22" t="s">
        <v>595</v>
      </c>
      <c r="G28" s="22" t="s">
        <v>293</v>
      </c>
      <c r="H28" s="22" t="s">
        <v>630</v>
      </c>
      <c r="I28" s="90">
        <v>-13.8</v>
      </c>
      <c r="J28" s="90"/>
      <c r="K28" s="224">
        <v>333350</v>
      </c>
    </row>
    <row r="29" spans="1:14" ht="62.25" customHeight="1">
      <c r="A29" s="33" t="s">
        <v>398</v>
      </c>
      <c r="B29" s="23" t="s">
        <v>618</v>
      </c>
      <c r="C29" s="23" t="s">
        <v>716</v>
      </c>
      <c r="D29" s="23" t="s">
        <v>570</v>
      </c>
      <c r="E29" s="23" t="s">
        <v>569</v>
      </c>
      <c r="F29" s="23" t="s">
        <v>570</v>
      </c>
      <c r="G29" s="23" t="s">
        <v>294</v>
      </c>
      <c r="H29" s="23" t="s">
        <v>630</v>
      </c>
      <c r="I29" s="92">
        <v>-360</v>
      </c>
      <c r="J29" s="92"/>
      <c r="K29" s="199">
        <v>700000</v>
      </c>
      <c r="N29" s="39"/>
    </row>
    <row r="30" spans="1:14" ht="94.5" customHeight="1">
      <c r="A30" s="33" t="s">
        <v>462</v>
      </c>
      <c r="B30" s="23" t="s">
        <v>618</v>
      </c>
      <c r="C30" s="23" t="s">
        <v>716</v>
      </c>
      <c r="D30" s="23" t="s">
        <v>565</v>
      </c>
      <c r="E30" s="23" t="s">
        <v>564</v>
      </c>
      <c r="F30" s="23" t="s">
        <v>595</v>
      </c>
      <c r="G30" s="23" t="s">
        <v>483</v>
      </c>
      <c r="H30" s="23" t="s">
        <v>630</v>
      </c>
      <c r="I30" s="92"/>
      <c r="J30" s="92"/>
      <c r="K30" s="199">
        <v>1584164</v>
      </c>
      <c r="N30" s="39"/>
    </row>
    <row r="31" spans="1:11" ht="126">
      <c r="A31" s="58" t="s">
        <v>81</v>
      </c>
      <c r="B31" s="22" t="s">
        <v>618</v>
      </c>
      <c r="C31" s="22" t="s">
        <v>716</v>
      </c>
      <c r="D31" s="22" t="s">
        <v>595</v>
      </c>
      <c r="E31" s="22" t="s">
        <v>569</v>
      </c>
      <c r="F31" s="22" t="s">
        <v>570</v>
      </c>
      <c r="G31" s="22" t="s">
        <v>295</v>
      </c>
      <c r="H31" s="22" t="s">
        <v>630</v>
      </c>
      <c r="I31" s="90">
        <v>-47.1</v>
      </c>
      <c r="J31" s="90"/>
      <c r="K31" s="224">
        <v>81200</v>
      </c>
    </row>
    <row r="32" spans="1:11" ht="47.25">
      <c r="A32" s="59" t="s">
        <v>409</v>
      </c>
      <c r="B32" s="22" t="s">
        <v>618</v>
      </c>
      <c r="C32" s="22" t="s">
        <v>716</v>
      </c>
      <c r="D32" s="22" t="s">
        <v>628</v>
      </c>
      <c r="E32" s="22" t="s">
        <v>594</v>
      </c>
      <c r="F32" s="22" t="s">
        <v>296</v>
      </c>
      <c r="G32" s="22" t="s">
        <v>297</v>
      </c>
      <c r="H32" s="22" t="s">
        <v>631</v>
      </c>
      <c r="I32" s="90"/>
      <c r="J32" s="90"/>
      <c r="K32" s="224">
        <v>44022</v>
      </c>
    </row>
    <row r="33" spans="1:11" ht="111.75" customHeight="1">
      <c r="A33" s="59" t="s">
        <v>131</v>
      </c>
      <c r="B33" s="22" t="s">
        <v>618</v>
      </c>
      <c r="C33" s="22" t="s">
        <v>716</v>
      </c>
      <c r="D33" s="22" t="s">
        <v>595</v>
      </c>
      <c r="E33" s="22" t="s">
        <v>665</v>
      </c>
      <c r="F33" s="22" t="s">
        <v>570</v>
      </c>
      <c r="G33" s="22" t="s">
        <v>298</v>
      </c>
      <c r="H33" s="22" t="s">
        <v>630</v>
      </c>
      <c r="I33" s="90"/>
      <c r="J33" s="90"/>
      <c r="K33" s="224">
        <v>207614</v>
      </c>
    </row>
    <row r="34" spans="1:11" ht="47.25">
      <c r="A34" s="58" t="s">
        <v>387</v>
      </c>
      <c r="B34" s="22" t="s">
        <v>618</v>
      </c>
      <c r="C34" s="22" t="s">
        <v>716</v>
      </c>
      <c r="D34" s="22" t="s">
        <v>565</v>
      </c>
      <c r="E34" s="22" t="s">
        <v>564</v>
      </c>
      <c r="F34" s="22" t="s">
        <v>595</v>
      </c>
      <c r="G34" s="22" t="s">
        <v>437</v>
      </c>
      <c r="H34" s="22" t="s">
        <v>630</v>
      </c>
      <c r="I34" s="90"/>
      <c r="J34" s="90"/>
      <c r="K34" s="224">
        <v>115836</v>
      </c>
    </row>
    <row r="35" spans="1:11" ht="78.75">
      <c r="A35" s="62" t="s">
        <v>431</v>
      </c>
      <c r="B35" s="22" t="s">
        <v>618</v>
      </c>
      <c r="C35" s="22" t="s">
        <v>716</v>
      </c>
      <c r="D35" s="22" t="s">
        <v>628</v>
      </c>
      <c r="E35" s="22" t="s">
        <v>594</v>
      </c>
      <c r="F35" s="22" t="s">
        <v>296</v>
      </c>
      <c r="G35" s="22" t="s">
        <v>432</v>
      </c>
      <c r="H35" s="22" t="s">
        <v>630</v>
      </c>
      <c r="I35" s="90"/>
      <c r="J35" s="90"/>
      <c r="K35" s="224">
        <v>151397.6</v>
      </c>
    </row>
    <row r="36" spans="1:11" ht="63">
      <c r="A36" s="62" t="s">
        <v>28</v>
      </c>
      <c r="B36" s="22" t="s">
        <v>618</v>
      </c>
      <c r="C36" s="22" t="s">
        <v>716</v>
      </c>
      <c r="D36" s="22" t="s">
        <v>628</v>
      </c>
      <c r="E36" s="22" t="s">
        <v>594</v>
      </c>
      <c r="F36" s="22" t="s">
        <v>296</v>
      </c>
      <c r="G36" s="22" t="s">
        <v>97</v>
      </c>
      <c r="H36" s="22" t="s">
        <v>630</v>
      </c>
      <c r="I36" s="90"/>
      <c r="J36" s="90"/>
      <c r="K36" s="224">
        <v>830668.45</v>
      </c>
    </row>
    <row r="37" spans="1:11" ht="114.75" customHeight="1">
      <c r="A37" s="83" t="s">
        <v>108</v>
      </c>
      <c r="B37" s="22" t="s">
        <v>618</v>
      </c>
      <c r="C37" s="22" t="s">
        <v>716</v>
      </c>
      <c r="D37" s="22" t="s">
        <v>566</v>
      </c>
      <c r="E37" s="22" t="s">
        <v>564</v>
      </c>
      <c r="F37" s="22" t="s">
        <v>595</v>
      </c>
      <c r="G37" s="22" t="s">
        <v>495</v>
      </c>
      <c r="H37" s="22" t="s">
        <v>629</v>
      </c>
      <c r="I37" s="90"/>
      <c r="J37" s="90"/>
      <c r="K37" s="224">
        <v>15000</v>
      </c>
    </row>
    <row r="38" spans="1:11" ht="78.75" customHeight="1">
      <c r="A38" s="83" t="s">
        <v>109</v>
      </c>
      <c r="B38" s="22" t="s">
        <v>618</v>
      </c>
      <c r="C38" s="22" t="s">
        <v>716</v>
      </c>
      <c r="D38" s="22" t="s">
        <v>566</v>
      </c>
      <c r="E38" s="22" t="s">
        <v>564</v>
      </c>
      <c r="F38" s="22" t="s">
        <v>595</v>
      </c>
      <c r="G38" s="22" t="s">
        <v>111</v>
      </c>
      <c r="H38" s="22" t="s">
        <v>630</v>
      </c>
      <c r="I38" s="90"/>
      <c r="J38" s="90"/>
      <c r="K38" s="224">
        <v>5000</v>
      </c>
    </row>
    <row r="39" spans="1:11" ht="63" customHeight="1">
      <c r="A39" s="179" t="s">
        <v>76</v>
      </c>
      <c r="B39" s="22" t="s">
        <v>618</v>
      </c>
      <c r="C39" s="22" t="s">
        <v>716</v>
      </c>
      <c r="D39" s="22" t="s">
        <v>566</v>
      </c>
      <c r="E39" s="22" t="s">
        <v>564</v>
      </c>
      <c r="F39" s="22" t="s">
        <v>595</v>
      </c>
      <c r="G39" s="22" t="s">
        <v>82</v>
      </c>
      <c r="H39" s="22" t="s">
        <v>630</v>
      </c>
      <c r="I39" s="90"/>
      <c r="J39" s="90"/>
      <c r="K39" s="224">
        <v>37400</v>
      </c>
    </row>
    <row r="40" spans="1:11" ht="63" customHeight="1">
      <c r="A40" s="62" t="s">
        <v>493</v>
      </c>
      <c r="B40" s="22" t="s">
        <v>618</v>
      </c>
      <c r="C40" s="22" t="s">
        <v>716</v>
      </c>
      <c r="D40" s="22" t="s">
        <v>566</v>
      </c>
      <c r="E40" s="22" t="s">
        <v>569</v>
      </c>
      <c r="F40" s="22" t="s">
        <v>595</v>
      </c>
      <c r="G40" s="22" t="s">
        <v>496</v>
      </c>
      <c r="H40" s="22" t="s">
        <v>630</v>
      </c>
      <c r="I40" s="90"/>
      <c r="J40" s="90"/>
      <c r="K40" s="224">
        <v>10000</v>
      </c>
    </row>
    <row r="41" spans="1:11" ht="63" customHeight="1">
      <c r="A41" s="62" t="s">
        <v>191</v>
      </c>
      <c r="B41" s="22" t="s">
        <v>618</v>
      </c>
      <c r="C41" s="22" t="s">
        <v>716</v>
      </c>
      <c r="D41" s="22" t="s">
        <v>628</v>
      </c>
      <c r="E41" s="22" t="s">
        <v>594</v>
      </c>
      <c r="F41" s="22" t="s">
        <v>296</v>
      </c>
      <c r="G41" s="22" t="s">
        <v>198</v>
      </c>
      <c r="H41" s="22" t="s">
        <v>630</v>
      </c>
      <c r="I41" s="90"/>
      <c r="J41" s="90"/>
      <c r="K41" s="224">
        <v>1903022.56</v>
      </c>
    </row>
    <row r="42" spans="1:11" ht="175.5" customHeight="1">
      <c r="A42" s="62" t="s">
        <v>408</v>
      </c>
      <c r="B42" s="22" t="s">
        <v>618</v>
      </c>
      <c r="C42" s="22" t="s">
        <v>716</v>
      </c>
      <c r="D42" s="22" t="s">
        <v>628</v>
      </c>
      <c r="E42" s="22" t="s">
        <v>594</v>
      </c>
      <c r="F42" s="22" t="s">
        <v>296</v>
      </c>
      <c r="G42" s="22" t="s">
        <v>407</v>
      </c>
      <c r="H42" s="22" t="s">
        <v>631</v>
      </c>
      <c r="I42" s="90"/>
      <c r="J42" s="90"/>
      <c r="K42" s="224"/>
    </row>
    <row r="43" spans="1:11" s="38" customFormat="1" ht="31.5">
      <c r="A43" s="222" t="s">
        <v>579</v>
      </c>
      <c r="B43" s="25" t="s">
        <v>618</v>
      </c>
      <c r="C43" s="25" t="s">
        <v>580</v>
      </c>
      <c r="D43" s="25"/>
      <c r="E43" s="25"/>
      <c r="F43" s="25"/>
      <c r="G43" s="25"/>
      <c r="H43" s="25"/>
      <c r="I43" s="26">
        <f aca="true" t="shared" si="0" ref="I43:K44">I44</f>
        <v>-30</v>
      </c>
      <c r="J43" s="26">
        <f t="shared" si="0"/>
        <v>0</v>
      </c>
      <c r="K43" s="223">
        <f t="shared" si="0"/>
        <v>350000</v>
      </c>
    </row>
    <row r="44" spans="1:11" s="38" customFormat="1" ht="47.25">
      <c r="A44" s="222" t="s">
        <v>675</v>
      </c>
      <c r="B44" s="25" t="s">
        <v>618</v>
      </c>
      <c r="C44" s="25" t="s">
        <v>581</v>
      </c>
      <c r="D44" s="25"/>
      <c r="E44" s="25"/>
      <c r="F44" s="25"/>
      <c r="G44" s="25"/>
      <c r="H44" s="25"/>
      <c r="I44" s="26">
        <f t="shared" si="0"/>
        <v>-30</v>
      </c>
      <c r="J44" s="26">
        <f t="shared" si="0"/>
        <v>0</v>
      </c>
      <c r="K44" s="223">
        <f>K45</f>
        <v>350000</v>
      </c>
    </row>
    <row r="45" spans="1:11" s="38" customFormat="1" ht="63">
      <c r="A45" s="62" t="s">
        <v>381</v>
      </c>
      <c r="B45" s="23" t="s">
        <v>618</v>
      </c>
      <c r="C45" s="23" t="s">
        <v>581</v>
      </c>
      <c r="D45" s="23" t="s">
        <v>566</v>
      </c>
      <c r="E45" s="23" t="s">
        <v>569</v>
      </c>
      <c r="F45" s="23" t="s">
        <v>595</v>
      </c>
      <c r="G45" s="23" t="s">
        <v>300</v>
      </c>
      <c r="H45" s="23" t="s">
        <v>630</v>
      </c>
      <c r="I45" s="92">
        <v>-30</v>
      </c>
      <c r="J45" s="92"/>
      <c r="K45" s="199">
        <v>350000</v>
      </c>
    </row>
    <row r="46" spans="1:11" ht="15.75">
      <c r="A46" s="222" t="s">
        <v>582</v>
      </c>
      <c r="B46" s="25" t="s">
        <v>618</v>
      </c>
      <c r="C46" s="25" t="s">
        <v>583</v>
      </c>
      <c r="D46" s="25"/>
      <c r="E46" s="25"/>
      <c r="F46" s="25"/>
      <c r="G46" s="25"/>
      <c r="H46" s="25"/>
      <c r="I46" s="93" t="e">
        <f>I50+I57</f>
        <v>#REF!</v>
      </c>
      <c r="J46" s="117">
        <f>J47+J50+J57</f>
        <v>999999.97</v>
      </c>
      <c r="K46" s="226">
        <f>K47+K50+K57</f>
        <v>9239126.969999999</v>
      </c>
    </row>
    <row r="47" spans="1:11" ht="15.75">
      <c r="A47" s="222" t="s">
        <v>491</v>
      </c>
      <c r="B47" s="25" t="s">
        <v>618</v>
      </c>
      <c r="C47" s="25" t="s">
        <v>490</v>
      </c>
      <c r="D47" s="25"/>
      <c r="E47" s="25"/>
      <c r="F47" s="25"/>
      <c r="G47" s="25"/>
      <c r="H47" s="25"/>
      <c r="I47" s="93"/>
      <c r="J47" s="117">
        <f>SUM(J48:J49)</f>
        <v>0</v>
      </c>
      <c r="K47" s="226">
        <f>SUM(K48:K49)</f>
        <v>239392</v>
      </c>
    </row>
    <row r="48" spans="1:11" ht="141.75">
      <c r="A48" s="62" t="s">
        <v>396</v>
      </c>
      <c r="B48" s="23" t="s">
        <v>618</v>
      </c>
      <c r="C48" s="23" t="s">
        <v>490</v>
      </c>
      <c r="D48" s="23" t="s">
        <v>628</v>
      </c>
      <c r="E48" s="23" t="s">
        <v>594</v>
      </c>
      <c r="F48" s="23" t="s">
        <v>296</v>
      </c>
      <c r="G48" s="23" t="s">
        <v>492</v>
      </c>
      <c r="H48" s="23" t="s">
        <v>630</v>
      </c>
      <c r="I48" s="206"/>
      <c r="J48" s="207"/>
      <c r="K48" s="228">
        <v>99000</v>
      </c>
    </row>
    <row r="49" spans="1:11" ht="145.5" customHeight="1">
      <c r="A49" s="74" t="s">
        <v>397</v>
      </c>
      <c r="B49" s="22" t="s">
        <v>618</v>
      </c>
      <c r="C49" s="22" t="s">
        <v>490</v>
      </c>
      <c r="D49" s="22" t="s">
        <v>628</v>
      </c>
      <c r="E49" s="22" t="s">
        <v>594</v>
      </c>
      <c r="F49" s="22" t="s">
        <v>296</v>
      </c>
      <c r="G49" s="22" t="s">
        <v>163</v>
      </c>
      <c r="H49" s="22" t="s">
        <v>630</v>
      </c>
      <c r="I49" s="90"/>
      <c r="J49" s="90"/>
      <c r="K49" s="224">
        <v>140392</v>
      </c>
    </row>
    <row r="50" spans="1:11" ht="15.75">
      <c r="A50" s="222" t="s">
        <v>559</v>
      </c>
      <c r="B50" s="25" t="s">
        <v>618</v>
      </c>
      <c r="C50" s="25" t="s">
        <v>584</v>
      </c>
      <c r="D50" s="25"/>
      <c r="E50" s="25"/>
      <c r="F50" s="25"/>
      <c r="G50" s="25"/>
      <c r="H50" s="25"/>
      <c r="I50" s="84" t="e">
        <f>I51+#REF!+#REF!+#REF!</f>
        <v>#REF!</v>
      </c>
      <c r="J50" s="26">
        <f>SUM(J51:J56)</f>
        <v>999999.97</v>
      </c>
      <c r="K50" s="223">
        <f>SUM(K51:K56)</f>
        <v>8299734.969999999</v>
      </c>
    </row>
    <row r="51" spans="1:11" ht="63">
      <c r="A51" s="59" t="s">
        <v>19</v>
      </c>
      <c r="B51" s="23" t="s">
        <v>618</v>
      </c>
      <c r="C51" s="23" t="s">
        <v>584</v>
      </c>
      <c r="D51" s="23" t="s">
        <v>673</v>
      </c>
      <c r="E51" s="23" t="s">
        <v>569</v>
      </c>
      <c r="F51" s="23" t="s">
        <v>570</v>
      </c>
      <c r="G51" s="23" t="s">
        <v>301</v>
      </c>
      <c r="H51" s="23" t="s">
        <v>630</v>
      </c>
      <c r="I51" s="92">
        <v>-71.6</v>
      </c>
      <c r="J51" s="92"/>
      <c r="K51" s="199">
        <v>2421734.78</v>
      </c>
    </row>
    <row r="52" spans="1:11" ht="63">
      <c r="A52" s="59" t="s">
        <v>20</v>
      </c>
      <c r="B52" s="23" t="s">
        <v>618</v>
      </c>
      <c r="C52" s="23" t="s">
        <v>584</v>
      </c>
      <c r="D52" s="23" t="s">
        <v>673</v>
      </c>
      <c r="E52" s="23" t="s">
        <v>569</v>
      </c>
      <c r="F52" s="23" t="s">
        <v>570</v>
      </c>
      <c r="G52" s="23" t="s">
        <v>83</v>
      </c>
      <c r="H52" s="23" t="s">
        <v>630</v>
      </c>
      <c r="I52" s="92"/>
      <c r="J52" s="92"/>
      <c r="K52" s="199">
        <v>2688380.9</v>
      </c>
    </row>
    <row r="53" spans="1:11" ht="47.25">
      <c r="A53" s="59" t="s">
        <v>37</v>
      </c>
      <c r="B53" s="23" t="s">
        <v>618</v>
      </c>
      <c r="C53" s="23" t="s">
        <v>584</v>
      </c>
      <c r="D53" s="23" t="s">
        <v>673</v>
      </c>
      <c r="E53" s="23" t="s">
        <v>569</v>
      </c>
      <c r="F53" s="23" t="s">
        <v>570</v>
      </c>
      <c r="G53" s="23" t="s">
        <v>84</v>
      </c>
      <c r="H53" s="23" t="s">
        <v>630</v>
      </c>
      <c r="I53" s="92"/>
      <c r="J53" s="92"/>
      <c r="K53" s="199">
        <v>30000</v>
      </c>
    </row>
    <row r="54" spans="1:11" ht="47.25">
      <c r="A54" s="59" t="s">
        <v>112</v>
      </c>
      <c r="B54" s="23" t="s">
        <v>618</v>
      </c>
      <c r="C54" s="23" t="s">
        <v>584</v>
      </c>
      <c r="D54" s="23" t="s">
        <v>673</v>
      </c>
      <c r="E54" s="23" t="s">
        <v>569</v>
      </c>
      <c r="F54" s="23" t="s">
        <v>570</v>
      </c>
      <c r="G54" s="23" t="s">
        <v>85</v>
      </c>
      <c r="H54" s="23" t="s">
        <v>630</v>
      </c>
      <c r="I54" s="92"/>
      <c r="J54" s="92"/>
      <c r="K54" s="199">
        <v>198265.22</v>
      </c>
    </row>
    <row r="55" spans="1:11" ht="252">
      <c r="A55" s="59" t="s">
        <v>169</v>
      </c>
      <c r="B55" s="23" t="s">
        <v>618</v>
      </c>
      <c r="C55" s="23" t="s">
        <v>584</v>
      </c>
      <c r="D55" s="23" t="s">
        <v>673</v>
      </c>
      <c r="E55" s="23" t="s">
        <v>569</v>
      </c>
      <c r="F55" s="23" t="s">
        <v>570</v>
      </c>
      <c r="G55" s="23" t="s">
        <v>168</v>
      </c>
      <c r="H55" s="23" t="s">
        <v>558</v>
      </c>
      <c r="I55" s="92"/>
      <c r="J55" s="92">
        <v>999999.97</v>
      </c>
      <c r="K55" s="199">
        <v>2941354.07</v>
      </c>
    </row>
    <row r="56" spans="1:11" ht="47.25">
      <c r="A56" s="59" t="s">
        <v>21</v>
      </c>
      <c r="B56" s="23" t="s">
        <v>618</v>
      </c>
      <c r="C56" s="23" t="s">
        <v>584</v>
      </c>
      <c r="D56" s="23" t="s">
        <v>673</v>
      </c>
      <c r="E56" s="23" t="s">
        <v>564</v>
      </c>
      <c r="F56" s="23" t="s">
        <v>570</v>
      </c>
      <c r="G56" s="23" t="s">
        <v>428</v>
      </c>
      <c r="H56" s="23" t="s">
        <v>630</v>
      </c>
      <c r="I56" s="92"/>
      <c r="J56" s="92"/>
      <c r="K56" s="199">
        <v>20000</v>
      </c>
    </row>
    <row r="57" spans="1:11" ht="15.75">
      <c r="A57" s="222" t="s">
        <v>585</v>
      </c>
      <c r="B57" s="25" t="s">
        <v>618</v>
      </c>
      <c r="C57" s="25" t="s">
        <v>586</v>
      </c>
      <c r="D57" s="25"/>
      <c r="E57" s="25"/>
      <c r="F57" s="25"/>
      <c r="G57" s="25"/>
      <c r="H57" s="25"/>
      <c r="I57" s="84">
        <f>SUM(I58:I61)</f>
        <v>-456</v>
      </c>
      <c r="J57" s="26">
        <f>SUM(J58:J63)</f>
        <v>0</v>
      </c>
      <c r="K57" s="223">
        <f>SUM(K58:K63)</f>
        <v>700000</v>
      </c>
    </row>
    <row r="58" spans="1:11" ht="78.75" customHeight="1">
      <c r="A58" s="33" t="s">
        <v>373</v>
      </c>
      <c r="B58" s="23" t="s">
        <v>618</v>
      </c>
      <c r="C58" s="23" t="s">
        <v>586</v>
      </c>
      <c r="D58" s="23" t="s">
        <v>570</v>
      </c>
      <c r="E58" s="23" t="s">
        <v>569</v>
      </c>
      <c r="F58" s="23" t="s">
        <v>595</v>
      </c>
      <c r="G58" s="23" t="s">
        <v>302</v>
      </c>
      <c r="H58" s="23" t="s">
        <v>630</v>
      </c>
      <c r="I58" s="92">
        <v>-456</v>
      </c>
      <c r="J58" s="92"/>
      <c r="K58" s="199">
        <v>300000</v>
      </c>
    </row>
    <row r="59" spans="1:11" ht="47.25">
      <c r="A59" s="62" t="s">
        <v>399</v>
      </c>
      <c r="B59" s="22" t="s">
        <v>618</v>
      </c>
      <c r="C59" s="22" t="s">
        <v>586</v>
      </c>
      <c r="D59" s="22" t="s">
        <v>560</v>
      </c>
      <c r="E59" s="22" t="s">
        <v>569</v>
      </c>
      <c r="F59" s="22" t="s">
        <v>570</v>
      </c>
      <c r="G59" s="22" t="s">
        <v>303</v>
      </c>
      <c r="H59" s="22" t="s">
        <v>630</v>
      </c>
      <c r="I59" s="90"/>
      <c r="J59" s="90"/>
      <c r="K59" s="224">
        <v>22000</v>
      </c>
    </row>
    <row r="60" spans="1:11" ht="51.75" customHeight="1">
      <c r="A60" s="62" t="s">
        <v>235</v>
      </c>
      <c r="B60" s="23" t="s">
        <v>618</v>
      </c>
      <c r="C60" s="23" t="s">
        <v>586</v>
      </c>
      <c r="D60" s="23" t="s">
        <v>560</v>
      </c>
      <c r="E60" s="23" t="s">
        <v>569</v>
      </c>
      <c r="F60" s="23" t="s">
        <v>570</v>
      </c>
      <c r="G60" s="23" t="s">
        <v>304</v>
      </c>
      <c r="H60" s="23" t="s">
        <v>630</v>
      </c>
      <c r="I60" s="92"/>
      <c r="J60" s="92"/>
      <c r="K60" s="229">
        <v>20000</v>
      </c>
    </row>
    <row r="61" spans="1:11" ht="63">
      <c r="A61" s="62" t="s">
        <v>384</v>
      </c>
      <c r="B61" s="23" t="s">
        <v>618</v>
      </c>
      <c r="C61" s="23" t="s">
        <v>586</v>
      </c>
      <c r="D61" s="23" t="s">
        <v>560</v>
      </c>
      <c r="E61" s="23" t="s">
        <v>569</v>
      </c>
      <c r="F61" s="23" t="s">
        <v>570</v>
      </c>
      <c r="G61" s="23" t="s">
        <v>305</v>
      </c>
      <c r="H61" s="23" t="s">
        <v>630</v>
      </c>
      <c r="I61" s="92"/>
      <c r="J61" s="92"/>
      <c r="K61" s="199"/>
    </row>
    <row r="62" spans="1:11" ht="47.25">
      <c r="A62" s="62" t="s">
        <v>422</v>
      </c>
      <c r="B62" s="23" t="s">
        <v>618</v>
      </c>
      <c r="C62" s="23" t="s">
        <v>586</v>
      </c>
      <c r="D62" s="23" t="s">
        <v>560</v>
      </c>
      <c r="E62" s="23" t="s">
        <v>569</v>
      </c>
      <c r="F62" s="23" t="s">
        <v>595</v>
      </c>
      <c r="G62" s="23" t="s">
        <v>421</v>
      </c>
      <c r="H62" s="23" t="s">
        <v>631</v>
      </c>
      <c r="I62" s="92"/>
      <c r="J62" s="92"/>
      <c r="K62" s="199">
        <v>258000</v>
      </c>
    </row>
    <row r="63" spans="1:11" ht="126">
      <c r="A63" s="62" t="s">
        <v>113</v>
      </c>
      <c r="B63" s="23" t="s">
        <v>618</v>
      </c>
      <c r="C63" s="23" t="s">
        <v>586</v>
      </c>
      <c r="D63" s="23" t="s">
        <v>560</v>
      </c>
      <c r="E63" s="23" t="s">
        <v>569</v>
      </c>
      <c r="F63" s="23" t="s">
        <v>595</v>
      </c>
      <c r="G63" s="23" t="s">
        <v>86</v>
      </c>
      <c r="H63" s="23" t="s">
        <v>631</v>
      </c>
      <c r="I63" s="92"/>
      <c r="J63" s="92"/>
      <c r="K63" s="199">
        <v>100000</v>
      </c>
    </row>
    <row r="64" spans="1:11" ht="15.75">
      <c r="A64" s="222" t="s">
        <v>546</v>
      </c>
      <c r="B64" s="25" t="s">
        <v>618</v>
      </c>
      <c r="C64" s="25" t="s">
        <v>547</v>
      </c>
      <c r="D64" s="25"/>
      <c r="E64" s="25"/>
      <c r="F64" s="25"/>
      <c r="G64" s="25"/>
      <c r="H64" s="25"/>
      <c r="I64" s="26" t="e">
        <f>I65+I68</f>
        <v>#REF!</v>
      </c>
      <c r="J64" s="26">
        <f>J65+J68+J71</f>
        <v>0</v>
      </c>
      <c r="K64" s="223">
        <f>K65+K68+K71</f>
        <v>12927064.100000001</v>
      </c>
    </row>
    <row r="65" spans="1:11" ht="15.75">
      <c r="A65" s="230" t="s">
        <v>607</v>
      </c>
      <c r="B65" s="36">
        <v>900</v>
      </c>
      <c r="C65" s="37" t="s">
        <v>608</v>
      </c>
      <c r="D65" s="37"/>
      <c r="E65" s="37"/>
      <c r="F65" s="37"/>
      <c r="G65" s="37"/>
      <c r="H65" s="37"/>
      <c r="I65" s="94" t="e">
        <f>#REF!+#REF!</f>
        <v>#REF!</v>
      </c>
      <c r="J65" s="118">
        <f>SUM(J66:J67)</f>
        <v>0</v>
      </c>
      <c r="K65" s="231">
        <f>SUM(K66:K67)</f>
        <v>1274411.81</v>
      </c>
    </row>
    <row r="66" spans="1:11" ht="47.25">
      <c r="A66" s="62" t="s">
        <v>438</v>
      </c>
      <c r="B66" s="79">
        <v>900</v>
      </c>
      <c r="C66" s="80" t="s">
        <v>608</v>
      </c>
      <c r="D66" s="80" t="s">
        <v>565</v>
      </c>
      <c r="E66" s="80" t="s">
        <v>617</v>
      </c>
      <c r="F66" s="80" t="s">
        <v>570</v>
      </c>
      <c r="G66" s="80" t="s">
        <v>484</v>
      </c>
      <c r="H66" s="80" t="s">
        <v>630</v>
      </c>
      <c r="I66" s="102"/>
      <c r="J66" s="102"/>
      <c r="K66" s="232">
        <v>1074411.81</v>
      </c>
    </row>
    <row r="67" spans="1:11" ht="63">
      <c r="A67" s="215" t="s">
        <v>103</v>
      </c>
      <c r="B67" s="79">
        <v>900</v>
      </c>
      <c r="C67" s="80" t="s">
        <v>608</v>
      </c>
      <c r="D67" s="80" t="s">
        <v>565</v>
      </c>
      <c r="E67" s="80" t="s">
        <v>105</v>
      </c>
      <c r="F67" s="80" t="s">
        <v>570</v>
      </c>
      <c r="G67" s="80" t="s">
        <v>106</v>
      </c>
      <c r="H67" s="80" t="s">
        <v>630</v>
      </c>
      <c r="I67" s="102"/>
      <c r="J67" s="102"/>
      <c r="K67" s="232">
        <v>200000</v>
      </c>
    </row>
    <row r="68" spans="1:11" ht="15.75">
      <c r="A68" s="222" t="s">
        <v>609</v>
      </c>
      <c r="B68" s="25" t="s">
        <v>618</v>
      </c>
      <c r="C68" s="25" t="s">
        <v>610</v>
      </c>
      <c r="D68" s="25"/>
      <c r="E68" s="25"/>
      <c r="F68" s="25"/>
      <c r="G68" s="25"/>
      <c r="H68" s="25"/>
      <c r="I68" s="26" t="e">
        <f>I69+#REF!+#REF!+#REF!+#REF!+#REF!</f>
        <v>#REF!</v>
      </c>
      <c r="J68" s="26">
        <f>SUM(J69:J70)</f>
        <v>0</v>
      </c>
      <c r="K68" s="223">
        <f>SUM(K69:K70)</f>
        <v>1329548.47</v>
      </c>
    </row>
    <row r="69" spans="1:11" ht="63">
      <c r="A69" s="58" t="s">
        <v>386</v>
      </c>
      <c r="B69" s="23" t="s">
        <v>618</v>
      </c>
      <c r="C69" s="23" t="s">
        <v>610</v>
      </c>
      <c r="D69" s="23" t="s">
        <v>565</v>
      </c>
      <c r="E69" s="23" t="s">
        <v>569</v>
      </c>
      <c r="F69" s="23" t="s">
        <v>570</v>
      </c>
      <c r="G69" s="23" t="s">
        <v>306</v>
      </c>
      <c r="H69" s="23" t="s">
        <v>630</v>
      </c>
      <c r="I69" s="92">
        <v>-220</v>
      </c>
      <c r="J69" s="133"/>
      <c r="K69" s="199">
        <v>1244106.82</v>
      </c>
    </row>
    <row r="70" spans="1:11" ht="63">
      <c r="A70" s="58" t="s">
        <v>395</v>
      </c>
      <c r="B70" s="23" t="s">
        <v>618</v>
      </c>
      <c r="C70" s="23" t="s">
        <v>610</v>
      </c>
      <c r="D70" s="23" t="s">
        <v>628</v>
      </c>
      <c r="E70" s="23" t="s">
        <v>594</v>
      </c>
      <c r="F70" s="23" t="s">
        <v>296</v>
      </c>
      <c r="G70" s="23" t="s">
        <v>307</v>
      </c>
      <c r="H70" s="23" t="s">
        <v>630</v>
      </c>
      <c r="I70" s="92"/>
      <c r="J70" s="133"/>
      <c r="K70" s="199">
        <v>85441.65</v>
      </c>
    </row>
    <row r="71" spans="1:11" ht="15.75">
      <c r="A71" s="222" t="s">
        <v>440</v>
      </c>
      <c r="B71" s="25" t="s">
        <v>618</v>
      </c>
      <c r="C71" s="25" t="s">
        <v>439</v>
      </c>
      <c r="D71" s="25"/>
      <c r="E71" s="25"/>
      <c r="F71" s="25"/>
      <c r="G71" s="25"/>
      <c r="H71" s="25"/>
      <c r="I71" s="26" t="e">
        <f>I74+#REF!+#REF!+I79+I81+I82</f>
        <v>#REF!</v>
      </c>
      <c r="J71" s="26">
        <f>SUM(J72:J77)</f>
        <v>0</v>
      </c>
      <c r="K71" s="223">
        <f>SUM(K72:K77)</f>
        <v>10323103.82</v>
      </c>
    </row>
    <row r="72" spans="1:11" ht="78.75">
      <c r="A72" s="58" t="s">
        <v>463</v>
      </c>
      <c r="B72" s="23" t="s">
        <v>618</v>
      </c>
      <c r="C72" s="23" t="s">
        <v>439</v>
      </c>
      <c r="D72" s="23" t="s">
        <v>565</v>
      </c>
      <c r="E72" s="23" t="s">
        <v>564</v>
      </c>
      <c r="F72" s="23" t="s">
        <v>570</v>
      </c>
      <c r="G72" s="23" t="s">
        <v>485</v>
      </c>
      <c r="H72" s="23" t="s">
        <v>630</v>
      </c>
      <c r="I72" s="92"/>
      <c r="J72" s="92"/>
      <c r="K72" s="199">
        <v>3083191.82</v>
      </c>
    </row>
    <row r="73" spans="1:11" ht="78.75">
      <c r="A73" s="58" t="s">
        <v>446</v>
      </c>
      <c r="B73" s="23" t="s">
        <v>618</v>
      </c>
      <c r="C73" s="23" t="s">
        <v>439</v>
      </c>
      <c r="D73" s="23" t="s">
        <v>565</v>
      </c>
      <c r="E73" s="23" t="s">
        <v>564</v>
      </c>
      <c r="F73" s="23" t="s">
        <v>570</v>
      </c>
      <c r="G73" s="23" t="s">
        <v>486</v>
      </c>
      <c r="H73" s="23" t="s">
        <v>630</v>
      </c>
      <c r="I73" s="92"/>
      <c r="J73" s="92"/>
      <c r="K73" s="199">
        <v>5248092</v>
      </c>
    </row>
    <row r="74" spans="1:11" ht="63">
      <c r="A74" s="58" t="s">
        <v>441</v>
      </c>
      <c r="B74" s="23" t="s">
        <v>618</v>
      </c>
      <c r="C74" s="23" t="s">
        <v>439</v>
      </c>
      <c r="D74" s="23" t="s">
        <v>565</v>
      </c>
      <c r="E74" s="23" t="s">
        <v>577</v>
      </c>
      <c r="F74" s="23" t="s">
        <v>570</v>
      </c>
      <c r="G74" s="23" t="s">
        <v>487</v>
      </c>
      <c r="H74" s="23" t="s">
        <v>630</v>
      </c>
      <c r="I74" s="92"/>
      <c r="J74" s="92"/>
      <c r="K74" s="199">
        <v>0</v>
      </c>
    </row>
    <row r="75" spans="1:11" ht="110.25">
      <c r="A75" s="250" t="s">
        <v>171</v>
      </c>
      <c r="B75" s="23" t="s">
        <v>618</v>
      </c>
      <c r="C75" s="23" t="s">
        <v>439</v>
      </c>
      <c r="D75" s="23" t="s">
        <v>565</v>
      </c>
      <c r="E75" s="23" t="s">
        <v>564</v>
      </c>
      <c r="F75" s="23" t="s">
        <v>570</v>
      </c>
      <c r="G75" s="23" t="s">
        <v>172</v>
      </c>
      <c r="H75" s="23" t="s">
        <v>558</v>
      </c>
      <c r="I75" s="92"/>
      <c r="J75" s="92"/>
      <c r="K75" s="199">
        <v>1320000</v>
      </c>
    </row>
    <row r="76" spans="1:11" ht="94.5">
      <c r="A76" s="78" t="s">
        <v>157</v>
      </c>
      <c r="B76" s="23" t="s">
        <v>618</v>
      </c>
      <c r="C76" s="23" t="s">
        <v>439</v>
      </c>
      <c r="D76" s="23" t="s">
        <v>565</v>
      </c>
      <c r="E76" s="23" t="s">
        <v>577</v>
      </c>
      <c r="F76" s="23" t="s">
        <v>570</v>
      </c>
      <c r="G76" s="23" t="s">
        <v>158</v>
      </c>
      <c r="H76" s="23" t="s">
        <v>558</v>
      </c>
      <c r="I76" s="92"/>
      <c r="J76" s="92"/>
      <c r="K76" s="199">
        <v>267000</v>
      </c>
    </row>
    <row r="77" spans="1:11" ht="78.75">
      <c r="A77" s="233" t="s">
        <v>448</v>
      </c>
      <c r="B77" s="23" t="s">
        <v>618</v>
      </c>
      <c r="C77" s="23" t="s">
        <v>439</v>
      </c>
      <c r="D77" s="23" t="s">
        <v>565</v>
      </c>
      <c r="E77" s="23" t="s">
        <v>577</v>
      </c>
      <c r="F77" s="23" t="s">
        <v>570</v>
      </c>
      <c r="G77" s="23" t="s">
        <v>488</v>
      </c>
      <c r="H77" s="23" t="s">
        <v>630</v>
      </c>
      <c r="I77" s="92"/>
      <c r="J77" s="92"/>
      <c r="K77" s="199">
        <v>404820</v>
      </c>
    </row>
    <row r="78" spans="1:11" ht="15.75">
      <c r="A78" s="222" t="s">
        <v>611</v>
      </c>
      <c r="B78" s="36">
        <v>900</v>
      </c>
      <c r="C78" s="37" t="s">
        <v>612</v>
      </c>
      <c r="D78" s="37"/>
      <c r="E78" s="37"/>
      <c r="F78" s="37"/>
      <c r="G78" s="37"/>
      <c r="H78" s="37"/>
      <c r="I78" s="94" t="e">
        <f>#REF!+#REF!+#REF!+I79</f>
        <v>#REF!</v>
      </c>
      <c r="J78" s="118">
        <f>J79</f>
        <v>0</v>
      </c>
      <c r="K78" s="231">
        <f>K79</f>
        <v>166200</v>
      </c>
    </row>
    <row r="79" spans="1:11" ht="15.75">
      <c r="A79" s="222" t="s">
        <v>613</v>
      </c>
      <c r="B79" s="36">
        <v>900</v>
      </c>
      <c r="C79" s="37" t="s">
        <v>614</v>
      </c>
      <c r="D79" s="37"/>
      <c r="E79" s="37"/>
      <c r="F79" s="37"/>
      <c r="G79" s="37"/>
      <c r="H79" s="37"/>
      <c r="I79" s="94">
        <f>I80</f>
        <v>0</v>
      </c>
      <c r="J79" s="118">
        <f>J80+J82+J81</f>
        <v>0</v>
      </c>
      <c r="K79" s="231">
        <f>K80+K82+K81</f>
        <v>166200</v>
      </c>
    </row>
    <row r="80" spans="1:11" ht="63">
      <c r="A80" s="62" t="s">
        <v>385</v>
      </c>
      <c r="B80" s="81">
        <v>900</v>
      </c>
      <c r="C80" s="82" t="s">
        <v>614</v>
      </c>
      <c r="D80" s="82" t="s">
        <v>561</v>
      </c>
      <c r="E80" s="82" t="s">
        <v>569</v>
      </c>
      <c r="F80" s="82" t="s">
        <v>570</v>
      </c>
      <c r="G80" s="82" t="s">
        <v>308</v>
      </c>
      <c r="H80" s="82" t="s">
        <v>630</v>
      </c>
      <c r="I80" s="103"/>
      <c r="J80" s="103"/>
      <c r="K80" s="235">
        <v>138200</v>
      </c>
    </row>
    <row r="81" spans="1:11" ht="47.25">
      <c r="A81" s="62" t="s">
        <v>405</v>
      </c>
      <c r="B81" s="81">
        <v>900</v>
      </c>
      <c r="C81" s="82" t="s">
        <v>614</v>
      </c>
      <c r="D81" s="82" t="s">
        <v>561</v>
      </c>
      <c r="E81" s="82" t="s">
        <v>569</v>
      </c>
      <c r="F81" s="82" t="s">
        <v>570</v>
      </c>
      <c r="G81" s="82" t="s">
        <v>308</v>
      </c>
      <c r="H81" s="82" t="s">
        <v>590</v>
      </c>
      <c r="I81" s="103"/>
      <c r="J81" s="103"/>
      <c r="K81" s="235">
        <v>9000</v>
      </c>
    </row>
    <row r="82" spans="1:11" ht="78.75">
      <c r="A82" s="83" t="s">
        <v>54</v>
      </c>
      <c r="B82" s="81">
        <v>900</v>
      </c>
      <c r="C82" s="82" t="s">
        <v>614</v>
      </c>
      <c r="D82" s="82" t="s">
        <v>566</v>
      </c>
      <c r="E82" s="82" t="s">
        <v>564</v>
      </c>
      <c r="F82" s="82" t="s">
        <v>570</v>
      </c>
      <c r="G82" s="82" t="s">
        <v>309</v>
      </c>
      <c r="H82" s="82" t="s">
        <v>630</v>
      </c>
      <c r="I82" s="103"/>
      <c r="J82" s="103"/>
      <c r="K82" s="235">
        <v>19000</v>
      </c>
    </row>
    <row r="83" spans="1:11" ht="15.75">
      <c r="A83" s="222" t="s">
        <v>615</v>
      </c>
      <c r="B83" s="25" t="s">
        <v>618</v>
      </c>
      <c r="C83" s="25" t="s">
        <v>616</v>
      </c>
      <c r="D83" s="25"/>
      <c r="E83" s="25"/>
      <c r="F83" s="25"/>
      <c r="G83" s="25"/>
      <c r="H83" s="25"/>
      <c r="I83" s="26">
        <f>I84</f>
        <v>-80.6</v>
      </c>
      <c r="J83" s="26">
        <f>J84</f>
        <v>0</v>
      </c>
      <c r="K83" s="223">
        <f>K84</f>
        <v>13905067</v>
      </c>
    </row>
    <row r="84" spans="1:11" ht="15.75">
      <c r="A84" s="222" t="s">
        <v>626</v>
      </c>
      <c r="B84" s="25" t="s">
        <v>618</v>
      </c>
      <c r="C84" s="25" t="s">
        <v>627</v>
      </c>
      <c r="D84" s="25"/>
      <c r="E84" s="25"/>
      <c r="F84" s="25"/>
      <c r="G84" s="25"/>
      <c r="H84" s="25"/>
      <c r="I84" s="26">
        <f>SUM(I85:I93)</f>
        <v>-80.6</v>
      </c>
      <c r="J84" s="26">
        <f>SUM(J85:J93)</f>
        <v>0</v>
      </c>
      <c r="K84" s="223">
        <f>SUM(K85:K93)</f>
        <v>13905067</v>
      </c>
    </row>
    <row r="85" spans="1:11" ht="78.75">
      <c r="A85" s="62" t="s">
        <v>788</v>
      </c>
      <c r="B85" s="23" t="s">
        <v>618</v>
      </c>
      <c r="C85" s="23" t="s">
        <v>627</v>
      </c>
      <c r="D85" s="23" t="s">
        <v>562</v>
      </c>
      <c r="E85" s="23" t="s">
        <v>569</v>
      </c>
      <c r="F85" s="23" t="s">
        <v>570</v>
      </c>
      <c r="G85" s="23" t="s">
        <v>310</v>
      </c>
      <c r="H85" s="23" t="s">
        <v>589</v>
      </c>
      <c r="I85" s="92">
        <v>-80.6</v>
      </c>
      <c r="J85" s="92"/>
      <c r="K85" s="119">
        <v>4333931</v>
      </c>
    </row>
    <row r="86" spans="1:11" ht="94.5">
      <c r="A86" s="62" t="s">
        <v>363</v>
      </c>
      <c r="B86" s="23" t="s">
        <v>618</v>
      </c>
      <c r="C86" s="23" t="s">
        <v>627</v>
      </c>
      <c r="D86" s="23" t="s">
        <v>562</v>
      </c>
      <c r="E86" s="23" t="s">
        <v>569</v>
      </c>
      <c r="F86" s="23" t="s">
        <v>570</v>
      </c>
      <c r="G86" s="23" t="s">
        <v>366</v>
      </c>
      <c r="H86" s="23" t="s">
        <v>589</v>
      </c>
      <c r="I86" s="92"/>
      <c r="J86" s="92"/>
      <c r="K86" s="119">
        <v>13214</v>
      </c>
    </row>
    <row r="87" spans="1:11" ht="110.25">
      <c r="A87" s="62" t="s">
        <v>311</v>
      </c>
      <c r="B87" s="23" t="s">
        <v>618</v>
      </c>
      <c r="C87" s="23" t="s">
        <v>627</v>
      </c>
      <c r="D87" s="23" t="s">
        <v>562</v>
      </c>
      <c r="E87" s="23" t="s">
        <v>569</v>
      </c>
      <c r="F87" s="23" t="s">
        <v>570</v>
      </c>
      <c r="G87" s="23" t="s">
        <v>312</v>
      </c>
      <c r="H87" s="23" t="s">
        <v>589</v>
      </c>
      <c r="I87" s="92"/>
      <c r="J87" s="92"/>
      <c r="K87" s="199">
        <v>1275348</v>
      </c>
    </row>
    <row r="88" spans="1:11" ht="78.75">
      <c r="A88" s="62" t="s">
        <v>795</v>
      </c>
      <c r="B88" s="22" t="s">
        <v>618</v>
      </c>
      <c r="C88" s="22" t="s">
        <v>627</v>
      </c>
      <c r="D88" s="22" t="s">
        <v>562</v>
      </c>
      <c r="E88" s="22" t="s">
        <v>564</v>
      </c>
      <c r="F88" s="22" t="s">
        <v>570</v>
      </c>
      <c r="G88" s="22" t="s">
        <v>313</v>
      </c>
      <c r="H88" s="22" t="s">
        <v>589</v>
      </c>
      <c r="I88" s="90"/>
      <c r="J88" s="90"/>
      <c r="K88" s="119">
        <v>6019742</v>
      </c>
    </row>
    <row r="89" spans="1:11" ht="110.25">
      <c r="A89" s="62" t="s">
        <v>199</v>
      </c>
      <c r="B89" s="22" t="s">
        <v>618</v>
      </c>
      <c r="C89" s="22" t="s">
        <v>627</v>
      </c>
      <c r="D89" s="22" t="s">
        <v>562</v>
      </c>
      <c r="E89" s="22" t="s">
        <v>564</v>
      </c>
      <c r="F89" s="22" t="s">
        <v>570</v>
      </c>
      <c r="G89" s="22" t="s">
        <v>187</v>
      </c>
      <c r="H89" s="22" t="s">
        <v>589</v>
      </c>
      <c r="I89" s="90"/>
      <c r="J89" s="90"/>
      <c r="K89" s="119"/>
    </row>
    <row r="90" spans="1:11" ht="94.5">
      <c r="A90" s="62" t="s">
        <v>363</v>
      </c>
      <c r="B90" s="22" t="s">
        <v>618</v>
      </c>
      <c r="C90" s="22" t="s">
        <v>627</v>
      </c>
      <c r="D90" s="22" t="s">
        <v>562</v>
      </c>
      <c r="E90" s="22" t="s">
        <v>564</v>
      </c>
      <c r="F90" s="22" t="s">
        <v>570</v>
      </c>
      <c r="G90" s="23" t="s">
        <v>366</v>
      </c>
      <c r="H90" s="22" t="s">
        <v>589</v>
      </c>
      <c r="I90" s="90"/>
      <c r="J90" s="90"/>
      <c r="K90" s="119">
        <v>23125</v>
      </c>
    </row>
    <row r="91" spans="1:11" ht="110.25">
      <c r="A91" s="62" t="s">
        <v>314</v>
      </c>
      <c r="B91" s="22" t="s">
        <v>618</v>
      </c>
      <c r="C91" s="22" t="s">
        <v>627</v>
      </c>
      <c r="D91" s="22" t="s">
        <v>562</v>
      </c>
      <c r="E91" s="22" t="s">
        <v>564</v>
      </c>
      <c r="F91" s="22" t="s">
        <v>570</v>
      </c>
      <c r="G91" s="22" t="s">
        <v>312</v>
      </c>
      <c r="H91" s="22" t="s">
        <v>589</v>
      </c>
      <c r="I91" s="90"/>
      <c r="J91" s="90"/>
      <c r="K91" s="224">
        <v>2231864</v>
      </c>
    </row>
    <row r="92" spans="1:11" ht="63">
      <c r="A92" s="62" t="s">
        <v>353</v>
      </c>
      <c r="B92" s="22" t="s">
        <v>618</v>
      </c>
      <c r="C92" s="22" t="s">
        <v>627</v>
      </c>
      <c r="D92" s="22" t="s">
        <v>562</v>
      </c>
      <c r="E92" s="22" t="s">
        <v>564</v>
      </c>
      <c r="F92" s="22" t="s">
        <v>570</v>
      </c>
      <c r="G92" s="22" t="s">
        <v>203</v>
      </c>
      <c r="H92" s="22" t="s">
        <v>589</v>
      </c>
      <c r="I92" s="90"/>
      <c r="J92" s="90"/>
      <c r="K92" s="224">
        <v>6843</v>
      </c>
    </row>
    <row r="93" spans="1:11" ht="63">
      <c r="A93" s="62" t="s">
        <v>201</v>
      </c>
      <c r="B93" s="22" t="s">
        <v>618</v>
      </c>
      <c r="C93" s="22" t="s">
        <v>627</v>
      </c>
      <c r="D93" s="22" t="s">
        <v>562</v>
      </c>
      <c r="E93" s="22" t="s">
        <v>564</v>
      </c>
      <c r="F93" s="22" t="s">
        <v>570</v>
      </c>
      <c r="G93" s="22" t="s">
        <v>204</v>
      </c>
      <c r="H93" s="22" t="s">
        <v>589</v>
      </c>
      <c r="I93" s="90"/>
      <c r="J93" s="90"/>
      <c r="K93" s="224">
        <v>1000</v>
      </c>
    </row>
    <row r="94" spans="1:11" ht="15.75">
      <c r="A94" s="222" t="s">
        <v>678</v>
      </c>
      <c r="B94" s="25" t="s">
        <v>618</v>
      </c>
      <c r="C94" s="25" t="s">
        <v>679</v>
      </c>
      <c r="D94" s="25"/>
      <c r="E94" s="25"/>
      <c r="F94" s="25"/>
      <c r="G94" s="25"/>
      <c r="H94" s="25"/>
      <c r="I94" s="26" t="e">
        <f>I95+I98+#REF!</f>
        <v>#REF!</v>
      </c>
      <c r="J94" s="26">
        <f>J95+J98+J102</f>
        <v>0</v>
      </c>
      <c r="K94" s="223">
        <f>K95+K98+K102</f>
        <v>2733955.45</v>
      </c>
    </row>
    <row r="95" spans="1:11" ht="15.75">
      <c r="A95" s="222" t="s">
        <v>680</v>
      </c>
      <c r="B95" s="25" t="s">
        <v>618</v>
      </c>
      <c r="C95" s="25" t="s">
        <v>625</v>
      </c>
      <c r="D95" s="25"/>
      <c r="E95" s="25"/>
      <c r="F95" s="25"/>
      <c r="G95" s="25"/>
      <c r="H95" s="25"/>
      <c r="I95" s="84">
        <f>SUM(I96:I97)</f>
        <v>30</v>
      </c>
      <c r="J95" s="26">
        <f>SUM(J96:J97)</f>
        <v>0</v>
      </c>
      <c r="K95" s="223">
        <f>SUM(K96:K97)</f>
        <v>1210281.05</v>
      </c>
    </row>
    <row r="96" spans="1:11" ht="78.75">
      <c r="A96" s="62" t="s">
        <v>394</v>
      </c>
      <c r="B96" s="22" t="s">
        <v>618</v>
      </c>
      <c r="C96" s="22" t="s">
        <v>625</v>
      </c>
      <c r="D96" s="22" t="s">
        <v>595</v>
      </c>
      <c r="E96" s="22" t="s">
        <v>569</v>
      </c>
      <c r="F96" s="22" t="s">
        <v>595</v>
      </c>
      <c r="G96" s="22" t="s">
        <v>315</v>
      </c>
      <c r="H96" s="22" t="s">
        <v>630</v>
      </c>
      <c r="I96" s="90"/>
      <c r="J96" s="90"/>
      <c r="K96" s="119">
        <v>17885.93</v>
      </c>
    </row>
    <row r="97" spans="1:11" ht="78.75">
      <c r="A97" s="62" t="s">
        <v>266</v>
      </c>
      <c r="B97" s="22" t="s">
        <v>618</v>
      </c>
      <c r="C97" s="22" t="s">
        <v>625</v>
      </c>
      <c r="D97" s="22" t="s">
        <v>595</v>
      </c>
      <c r="E97" s="22" t="s">
        <v>569</v>
      </c>
      <c r="F97" s="22" t="s">
        <v>595</v>
      </c>
      <c r="G97" s="22" t="s">
        <v>315</v>
      </c>
      <c r="H97" s="22" t="s">
        <v>590</v>
      </c>
      <c r="I97" s="90">
        <v>30</v>
      </c>
      <c r="J97" s="90"/>
      <c r="K97" s="224">
        <v>1192395.12</v>
      </c>
    </row>
    <row r="98" spans="1:11" ht="15.75">
      <c r="A98" s="222" t="s">
        <v>648</v>
      </c>
      <c r="B98" s="25" t="s">
        <v>618</v>
      </c>
      <c r="C98" s="25" t="s">
        <v>649</v>
      </c>
      <c r="D98" s="25"/>
      <c r="E98" s="25"/>
      <c r="F98" s="25"/>
      <c r="G98" s="25"/>
      <c r="H98" s="25"/>
      <c r="I98" s="84" t="e">
        <f>I100+#REF!+#REF!</f>
        <v>#REF!</v>
      </c>
      <c r="J98" s="26">
        <f>SUM(J99:J101)</f>
        <v>0</v>
      </c>
      <c r="K98" s="223">
        <f>SUM(K99:K101)</f>
        <v>1480174.4</v>
      </c>
    </row>
    <row r="99" spans="1:11" ht="47.25">
      <c r="A99" s="227" t="s">
        <v>130</v>
      </c>
      <c r="B99" s="23" t="s">
        <v>618</v>
      </c>
      <c r="C99" s="23" t="s">
        <v>649</v>
      </c>
      <c r="D99" s="23" t="s">
        <v>565</v>
      </c>
      <c r="E99" s="23" t="s">
        <v>665</v>
      </c>
      <c r="F99" s="23" t="s">
        <v>570</v>
      </c>
      <c r="G99" s="23" t="s">
        <v>134</v>
      </c>
      <c r="H99" s="23" t="s">
        <v>590</v>
      </c>
      <c r="I99" s="175"/>
      <c r="J99" s="40"/>
      <c r="K99" s="199">
        <v>823021.45</v>
      </c>
    </row>
    <row r="100" spans="1:11" ht="78.75">
      <c r="A100" s="62" t="s">
        <v>809</v>
      </c>
      <c r="B100" s="23" t="s">
        <v>618</v>
      </c>
      <c r="C100" s="23" t="s">
        <v>649</v>
      </c>
      <c r="D100" s="23" t="s">
        <v>565</v>
      </c>
      <c r="E100" s="23" t="s">
        <v>665</v>
      </c>
      <c r="F100" s="23" t="s">
        <v>570</v>
      </c>
      <c r="G100" s="23" t="s">
        <v>135</v>
      </c>
      <c r="H100" s="23" t="s">
        <v>590</v>
      </c>
      <c r="I100" s="92">
        <v>223.5</v>
      </c>
      <c r="J100" s="92"/>
      <c r="K100" s="225">
        <v>602592.95</v>
      </c>
    </row>
    <row r="101" spans="1:11" ht="126">
      <c r="A101" s="62" t="s">
        <v>207</v>
      </c>
      <c r="B101" s="23">
        <v>900</v>
      </c>
      <c r="C101" s="23" t="s">
        <v>649</v>
      </c>
      <c r="D101" s="23" t="s">
        <v>563</v>
      </c>
      <c r="E101" s="23" t="s">
        <v>569</v>
      </c>
      <c r="F101" s="23" t="s">
        <v>570</v>
      </c>
      <c r="G101" s="23" t="s">
        <v>489</v>
      </c>
      <c r="H101" s="23" t="s">
        <v>590</v>
      </c>
      <c r="I101" s="92"/>
      <c r="J101" s="92"/>
      <c r="K101" s="225">
        <v>54560</v>
      </c>
    </row>
    <row r="102" spans="1:11" ht="15.75">
      <c r="A102" s="259" t="s">
        <v>720</v>
      </c>
      <c r="B102" s="216" t="s">
        <v>618</v>
      </c>
      <c r="C102" s="216" t="s">
        <v>719</v>
      </c>
      <c r="D102" s="216"/>
      <c r="E102" s="216"/>
      <c r="F102" s="216"/>
      <c r="G102" s="216"/>
      <c r="H102" s="216"/>
      <c r="I102" s="260"/>
      <c r="J102" s="260">
        <f>SUM(J103:J105)</f>
        <v>0</v>
      </c>
      <c r="K102" s="261">
        <f>SUM(K103:K105)</f>
        <v>43500</v>
      </c>
    </row>
    <row r="103" spans="1:11" ht="78.75">
      <c r="A103" s="33" t="s">
        <v>242</v>
      </c>
      <c r="B103" s="22" t="s">
        <v>618</v>
      </c>
      <c r="C103" s="22" t="s">
        <v>719</v>
      </c>
      <c r="D103" s="22" t="s">
        <v>539</v>
      </c>
      <c r="E103" s="22" t="s">
        <v>569</v>
      </c>
      <c r="F103" s="22" t="s">
        <v>570</v>
      </c>
      <c r="G103" s="22" t="s">
        <v>223</v>
      </c>
      <c r="H103" s="22" t="s">
        <v>630</v>
      </c>
      <c r="I103" s="90"/>
      <c r="J103" s="90"/>
      <c r="K103" s="224">
        <v>21000</v>
      </c>
    </row>
    <row r="104" spans="1:11" ht="78.75">
      <c r="A104" s="33" t="s">
        <v>1</v>
      </c>
      <c r="B104" s="22" t="s">
        <v>618</v>
      </c>
      <c r="C104" s="22" t="s">
        <v>719</v>
      </c>
      <c r="D104" s="22" t="s">
        <v>539</v>
      </c>
      <c r="E104" s="22" t="s">
        <v>569</v>
      </c>
      <c r="F104" s="22" t="s">
        <v>570</v>
      </c>
      <c r="G104" s="22" t="s">
        <v>87</v>
      </c>
      <c r="H104" s="22" t="s">
        <v>630</v>
      </c>
      <c r="I104" s="90"/>
      <c r="J104" s="90"/>
      <c r="K104" s="224">
        <v>21000</v>
      </c>
    </row>
    <row r="105" spans="1:11" ht="78.75">
      <c r="A105" s="83" t="s">
        <v>3</v>
      </c>
      <c r="B105" s="22" t="s">
        <v>618</v>
      </c>
      <c r="C105" s="22" t="s">
        <v>719</v>
      </c>
      <c r="D105" s="22" t="s">
        <v>539</v>
      </c>
      <c r="E105" s="22" t="s">
        <v>569</v>
      </c>
      <c r="F105" s="22" t="s">
        <v>673</v>
      </c>
      <c r="G105" s="22" t="s">
        <v>88</v>
      </c>
      <c r="H105" s="22" t="s">
        <v>630</v>
      </c>
      <c r="I105" s="90"/>
      <c r="J105" s="90"/>
      <c r="K105" s="224">
        <v>1500</v>
      </c>
    </row>
    <row r="106" spans="1:11" ht="15.75">
      <c r="A106" s="222" t="s">
        <v>652</v>
      </c>
      <c r="B106" s="25" t="s">
        <v>618</v>
      </c>
      <c r="C106" s="25" t="s">
        <v>653</v>
      </c>
      <c r="D106" s="25"/>
      <c r="E106" s="25"/>
      <c r="F106" s="25"/>
      <c r="G106" s="25"/>
      <c r="H106" s="25"/>
      <c r="I106" s="84">
        <f>I107</f>
        <v>0</v>
      </c>
      <c r="J106" s="26">
        <f>J107</f>
        <v>0</v>
      </c>
      <c r="K106" s="223">
        <f>K107</f>
        <v>1113000</v>
      </c>
    </row>
    <row r="107" spans="1:11" ht="15.75">
      <c r="A107" s="222" t="s">
        <v>662</v>
      </c>
      <c r="B107" s="25" t="s">
        <v>618</v>
      </c>
      <c r="C107" s="25" t="s">
        <v>654</v>
      </c>
      <c r="D107" s="25"/>
      <c r="E107" s="25"/>
      <c r="F107" s="25"/>
      <c r="G107" s="25"/>
      <c r="H107" s="25"/>
      <c r="I107" s="84">
        <f>SUM(I108:I109)</f>
        <v>0</v>
      </c>
      <c r="J107" s="26">
        <f>SUM(J108:J110)</f>
        <v>0</v>
      </c>
      <c r="K107" s="223">
        <f>SUM(K108:K110)</f>
        <v>1113000</v>
      </c>
    </row>
    <row r="108" spans="1:11" ht="78.75">
      <c r="A108" s="62" t="s">
        <v>476</v>
      </c>
      <c r="B108" s="23" t="s">
        <v>618</v>
      </c>
      <c r="C108" s="23" t="s">
        <v>654</v>
      </c>
      <c r="D108" s="23" t="s">
        <v>702</v>
      </c>
      <c r="E108" s="23" t="s">
        <v>569</v>
      </c>
      <c r="F108" s="23" t="s">
        <v>570</v>
      </c>
      <c r="G108" s="23" t="s">
        <v>316</v>
      </c>
      <c r="H108" s="23" t="s">
        <v>630</v>
      </c>
      <c r="I108" s="92"/>
      <c r="J108" s="92"/>
      <c r="K108" s="199">
        <v>500000</v>
      </c>
    </row>
    <row r="109" spans="1:11" ht="63">
      <c r="A109" s="62" t="s">
        <v>30</v>
      </c>
      <c r="B109" s="23" t="s">
        <v>618</v>
      </c>
      <c r="C109" s="23" t="s">
        <v>654</v>
      </c>
      <c r="D109" s="23" t="s">
        <v>702</v>
      </c>
      <c r="E109" s="23" t="s">
        <v>564</v>
      </c>
      <c r="F109" s="23" t="s">
        <v>570</v>
      </c>
      <c r="G109" s="23" t="s">
        <v>317</v>
      </c>
      <c r="H109" s="23" t="s">
        <v>630</v>
      </c>
      <c r="I109" s="92"/>
      <c r="J109" s="92"/>
      <c r="K109" s="199">
        <v>145800</v>
      </c>
    </row>
    <row r="110" spans="1:11" ht="63.75" thickBot="1">
      <c r="A110" s="62" t="s">
        <v>31</v>
      </c>
      <c r="B110" s="125" t="s">
        <v>618</v>
      </c>
      <c r="C110" s="125" t="s">
        <v>654</v>
      </c>
      <c r="D110" s="125" t="s">
        <v>702</v>
      </c>
      <c r="E110" s="125" t="s">
        <v>564</v>
      </c>
      <c r="F110" s="125" t="s">
        <v>570</v>
      </c>
      <c r="G110" s="125" t="s">
        <v>299</v>
      </c>
      <c r="H110" s="125" t="s">
        <v>630</v>
      </c>
      <c r="I110" s="129"/>
      <c r="J110" s="129"/>
      <c r="K110" s="237">
        <v>467200</v>
      </c>
    </row>
    <row r="111" spans="1:15" ht="16.5" thickBot="1">
      <c r="A111" s="28" t="s">
        <v>600</v>
      </c>
      <c r="B111" s="29" t="s">
        <v>601</v>
      </c>
      <c r="C111" s="29"/>
      <c r="D111" s="29"/>
      <c r="E111" s="29"/>
      <c r="F111" s="29"/>
      <c r="G111" s="29"/>
      <c r="H111" s="29"/>
      <c r="I111" s="131">
        <f>I112</f>
        <v>0</v>
      </c>
      <c r="J111" s="131">
        <f>J112+J119</f>
        <v>0</v>
      </c>
      <c r="K111" s="30">
        <f>K112+K119</f>
        <v>1240244</v>
      </c>
      <c r="M111" s="166"/>
      <c r="N111" s="165"/>
      <c r="O111" s="162"/>
    </row>
    <row r="112" spans="1:11" ht="15.75">
      <c r="A112" s="32" t="s">
        <v>697</v>
      </c>
      <c r="B112" s="31" t="s">
        <v>601</v>
      </c>
      <c r="C112" s="31" t="s">
        <v>698</v>
      </c>
      <c r="D112" s="31"/>
      <c r="E112" s="31"/>
      <c r="F112" s="31"/>
      <c r="G112" s="31"/>
      <c r="H112" s="31"/>
      <c r="I112" s="130">
        <f>I13+I113+I120</f>
        <v>0</v>
      </c>
      <c r="J112" s="130">
        <f>J113</f>
        <v>0</v>
      </c>
      <c r="K112" s="221">
        <f>K113</f>
        <v>1234744</v>
      </c>
    </row>
    <row r="113" spans="1:11" ht="54" customHeight="1">
      <c r="A113" s="222" t="s">
        <v>677</v>
      </c>
      <c r="B113" s="25" t="s">
        <v>601</v>
      </c>
      <c r="C113" s="25" t="s">
        <v>603</v>
      </c>
      <c r="D113" s="25"/>
      <c r="E113" s="25"/>
      <c r="F113" s="25"/>
      <c r="G113" s="25"/>
      <c r="H113" s="25"/>
      <c r="I113" s="84">
        <f>SUM(I115:I118)</f>
        <v>0</v>
      </c>
      <c r="J113" s="26">
        <f>SUM(J114:J118)</f>
        <v>0</v>
      </c>
      <c r="K113" s="223">
        <f>SUM(K114:K118)</f>
        <v>1234744</v>
      </c>
    </row>
    <row r="114" spans="1:11" ht="15.75">
      <c r="A114" s="227" t="s">
        <v>107</v>
      </c>
      <c r="B114" s="23" t="s">
        <v>601</v>
      </c>
      <c r="C114" s="23" t="s">
        <v>603</v>
      </c>
      <c r="D114" s="23" t="s">
        <v>595</v>
      </c>
      <c r="E114" s="23" t="s">
        <v>564</v>
      </c>
      <c r="F114" s="23" t="s">
        <v>595</v>
      </c>
      <c r="G114" s="23" t="s">
        <v>357</v>
      </c>
      <c r="H114" s="23" t="s">
        <v>629</v>
      </c>
      <c r="I114" s="175"/>
      <c r="J114" s="40"/>
      <c r="K114" s="199">
        <v>468720</v>
      </c>
    </row>
    <row r="115" spans="1:15" ht="94.5">
      <c r="A115" s="62" t="s">
        <v>318</v>
      </c>
      <c r="B115" s="22" t="s">
        <v>601</v>
      </c>
      <c r="C115" s="22" t="s">
        <v>603</v>
      </c>
      <c r="D115" s="22" t="s">
        <v>595</v>
      </c>
      <c r="E115" s="22" t="s">
        <v>564</v>
      </c>
      <c r="F115" s="22" t="s">
        <v>595</v>
      </c>
      <c r="G115" s="22" t="s">
        <v>319</v>
      </c>
      <c r="H115" s="22" t="s">
        <v>629</v>
      </c>
      <c r="I115" s="90">
        <v>14.3</v>
      </c>
      <c r="J115" s="90"/>
      <c r="K115" s="119">
        <v>227856</v>
      </c>
      <c r="N115" s="165"/>
      <c r="O115" s="162"/>
    </row>
    <row r="116" spans="1:11" ht="47.25">
      <c r="A116" s="62" t="s">
        <v>375</v>
      </c>
      <c r="B116" s="22" t="s">
        <v>601</v>
      </c>
      <c r="C116" s="22" t="s">
        <v>603</v>
      </c>
      <c r="D116" s="22" t="s">
        <v>595</v>
      </c>
      <c r="E116" s="22" t="s">
        <v>564</v>
      </c>
      <c r="F116" s="22" t="s">
        <v>595</v>
      </c>
      <c r="G116" s="22" t="s">
        <v>319</v>
      </c>
      <c r="H116" s="22" t="s">
        <v>630</v>
      </c>
      <c r="I116" s="90">
        <v>-14.3</v>
      </c>
      <c r="J116" s="90"/>
      <c r="K116" s="119">
        <v>523368</v>
      </c>
    </row>
    <row r="117" spans="1:11" ht="47.25">
      <c r="A117" s="62" t="s">
        <v>89</v>
      </c>
      <c r="B117" s="22" t="s">
        <v>601</v>
      </c>
      <c r="C117" s="22" t="s">
        <v>603</v>
      </c>
      <c r="D117" s="22" t="s">
        <v>595</v>
      </c>
      <c r="E117" s="22" t="s">
        <v>564</v>
      </c>
      <c r="F117" s="22" t="s">
        <v>595</v>
      </c>
      <c r="G117" s="22" t="s">
        <v>319</v>
      </c>
      <c r="H117" s="22" t="s">
        <v>590</v>
      </c>
      <c r="I117" s="90"/>
      <c r="J117" s="90"/>
      <c r="K117" s="119">
        <v>13800</v>
      </c>
    </row>
    <row r="118" spans="1:11" ht="31.5">
      <c r="A118" s="62" t="s">
        <v>742</v>
      </c>
      <c r="B118" s="22" t="s">
        <v>601</v>
      </c>
      <c r="C118" s="22" t="s">
        <v>603</v>
      </c>
      <c r="D118" s="22" t="s">
        <v>595</v>
      </c>
      <c r="E118" s="22" t="s">
        <v>564</v>
      </c>
      <c r="F118" s="22" t="s">
        <v>595</v>
      </c>
      <c r="G118" s="22" t="s">
        <v>319</v>
      </c>
      <c r="H118" s="22" t="s">
        <v>631</v>
      </c>
      <c r="I118" s="90"/>
      <c r="J118" s="90"/>
      <c r="K118" s="224">
        <v>1000</v>
      </c>
    </row>
    <row r="119" spans="1:11" ht="15.75">
      <c r="A119" s="222" t="s">
        <v>678</v>
      </c>
      <c r="B119" s="25" t="s">
        <v>601</v>
      </c>
      <c r="C119" s="25" t="s">
        <v>679</v>
      </c>
      <c r="D119" s="149"/>
      <c r="E119" s="149"/>
      <c r="F119" s="149"/>
      <c r="G119" s="149"/>
      <c r="H119" s="149"/>
      <c r="I119" s="217"/>
      <c r="J119" s="218">
        <f>J120</f>
        <v>0</v>
      </c>
      <c r="K119" s="261">
        <f>K120</f>
        <v>5500</v>
      </c>
    </row>
    <row r="120" spans="1:11" ht="15.75">
      <c r="A120" s="222" t="s">
        <v>715</v>
      </c>
      <c r="B120" s="25" t="s">
        <v>601</v>
      </c>
      <c r="C120" s="25" t="s">
        <v>719</v>
      </c>
      <c r="D120" s="25"/>
      <c r="E120" s="25"/>
      <c r="F120" s="25"/>
      <c r="G120" s="25"/>
      <c r="H120" s="25"/>
      <c r="I120" s="26">
        <f>I121</f>
        <v>0</v>
      </c>
      <c r="J120" s="26">
        <f>SUM(J121:J122)</f>
        <v>0</v>
      </c>
      <c r="K120" s="223">
        <f>SUM(K121:K122)</f>
        <v>5500</v>
      </c>
    </row>
    <row r="121" spans="1:11" ht="63">
      <c r="A121" s="33" t="s">
        <v>245</v>
      </c>
      <c r="B121" s="22" t="s">
        <v>601</v>
      </c>
      <c r="C121" s="22" t="s">
        <v>719</v>
      </c>
      <c r="D121" s="22" t="s">
        <v>539</v>
      </c>
      <c r="E121" s="22" t="s">
        <v>569</v>
      </c>
      <c r="F121" s="22" t="s">
        <v>570</v>
      </c>
      <c r="G121" s="22" t="s">
        <v>337</v>
      </c>
      <c r="H121" s="22" t="s">
        <v>630</v>
      </c>
      <c r="I121" s="90"/>
      <c r="J121" s="90"/>
      <c r="K121" s="257">
        <v>4000</v>
      </c>
    </row>
    <row r="122" spans="1:11" ht="63.75" thickBot="1">
      <c r="A122" s="69" t="s">
        <v>57</v>
      </c>
      <c r="B122" s="22" t="s">
        <v>601</v>
      </c>
      <c r="C122" s="22" t="s">
        <v>719</v>
      </c>
      <c r="D122" s="22" t="s">
        <v>539</v>
      </c>
      <c r="E122" s="22" t="s">
        <v>569</v>
      </c>
      <c r="F122" s="22" t="s">
        <v>595</v>
      </c>
      <c r="G122" s="22" t="s">
        <v>90</v>
      </c>
      <c r="H122" s="22" t="s">
        <v>630</v>
      </c>
      <c r="I122" s="90"/>
      <c r="J122" s="90"/>
      <c r="K122" s="257">
        <v>1500</v>
      </c>
    </row>
    <row r="123" spans="1:11" ht="32.25" thickBot="1">
      <c r="A123" s="28" t="s">
        <v>575</v>
      </c>
      <c r="B123" s="29" t="s">
        <v>605</v>
      </c>
      <c r="C123" s="29"/>
      <c r="D123" s="29"/>
      <c r="E123" s="29"/>
      <c r="F123" s="29"/>
      <c r="G123" s="29"/>
      <c r="H123" s="29"/>
      <c r="I123" s="131" t="e">
        <f>I124+I185</f>
        <v>#REF!</v>
      </c>
      <c r="J123" s="131">
        <f>J124+J185</f>
        <v>0</v>
      </c>
      <c r="K123" s="30">
        <f>K124+K185</f>
        <v>207301007.75</v>
      </c>
    </row>
    <row r="124" spans="1:11" ht="15.75">
      <c r="A124" s="222" t="s">
        <v>611</v>
      </c>
      <c r="B124" s="25" t="s">
        <v>605</v>
      </c>
      <c r="C124" s="25" t="s">
        <v>612</v>
      </c>
      <c r="D124" s="25"/>
      <c r="E124" s="25"/>
      <c r="F124" s="25"/>
      <c r="G124" s="25"/>
      <c r="H124" s="25"/>
      <c r="I124" s="26" t="e">
        <f>I125+I137+I174+I179</f>
        <v>#REF!</v>
      </c>
      <c r="J124" s="26">
        <f>J125+J137+J174+J179</f>
        <v>0</v>
      </c>
      <c r="K124" s="223">
        <f>K125+K137+K168+K174+K179</f>
        <v>205202678.25</v>
      </c>
    </row>
    <row r="125" spans="1:11" ht="15.75">
      <c r="A125" s="222" t="s">
        <v>606</v>
      </c>
      <c r="B125" s="25" t="s">
        <v>605</v>
      </c>
      <c r="C125" s="25" t="s">
        <v>668</v>
      </c>
      <c r="D125" s="25"/>
      <c r="E125" s="25"/>
      <c r="F125" s="25"/>
      <c r="G125" s="25"/>
      <c r="H125" s="25"/>
      <c r="I125" s="26">
        <f>SUM(I126:I136)</f>
        <v>500</v>
      </c>
      <c r="J125" s="26">
        <f>SUM(J126:J136)</f>
        <v>0</v>
      </c>
      <c r="K125" s="223">
        <f>SUM(K126:K136)</f>
        <v>72545459.24000001</v>
      </c>
    </row>
    <row r="126" spans="1:11" ht="78.75">
      <c r="A126" s="238" t="s">
        <v>822</v>
      </c>
      <c r="B126" s="22" t="s">
        <v>605</v>
      </c>
      <c r="C126" s="22" t="s">
        <v>668</v>
      </c>
      <c r="D126" s="22" t="s">
        <v>663</v>
      </c>
      <c r="E126" s="22" t="s">
        <v>569</v>
      </c>
      <c r="F126" s="22" t="s">
        <v>570</v>
      </c>
      <c r="G126" s="22" t="s">
        <v>320</v>
      </c>
      <c r="H126" s="22" t="s">
        <v>589</v>
      </c>
      <c r="I126" s="90">
        <v>500</v>
      </c>
      <c r="J126" s="90"/>
      <c r="K126" s="156">
        <v>4645531.95</v>
      </c>
    </row>
    <row r="127" spans="1:11" ht="126">
      <c r="A127" s="62" t="s">
        <v>501</v>
      </c>
      <c r="B127" s="22" t="s">
        <v>605</v>
      </c>
      <c r="C127" s="22" t="s">
        <v>668</v>
      </c>
      <c r="D127" s="22" t="s">
        <v>663</v>
      </c>
      <c r="E127" s="22" t="s">
        <v>569</v>
      </c>
      <c r="F127" s="22" t="s">
        <v>570</v>
      </c>
      <c r="G127" s="22" t="s">
        <v>517</v>
      </c>
      <c r="H127" s="22" t="s">
        <v>589</v>
      </c>
      <c r="I127" s="90"/>
      <c r="J127" s="90"/>
      <c r="K127" s="156">
        <v>9252157.38</v>
      </c>
    </row>
    <row r="128" spans="1:11" ht="94.5">
      <c r="A128" s="62" t="s">
        <v>502</v>
      </c>
      <c r="B128" s="22" t="s">
        <v>605</v>
      </c>
      <c r="C128" s="22" t="s">
        <v>668</v>
      </c>
      <c r="D128" s="22" t="s">
        <v>663</v>
      </c>
      <c r="E128" s="22" t="s">
        <v>569</v>
      </c>
      <c r="F128" s="22" t="s">
        <v>570</v>
      </c>
      <c r="G128" s="22" t="s">
        <v>518</v>
      </c>
      <c r="H128" s="22" t="s">
        <v>589</v>
      </c>
      <c r="I128" s="90"/>
      <c r="J128" s="90"/>
      <c r="K128" s="156">
        <v>7407536.34</v>
      </c>
    </row>
    <row r="129" spans="1:11" ht="110.25">
      <c r="A129" s="62" t="s">
        <v>504</v>
      </c>
      <c r="B129" s="22" t="s">
        <v>605</v>
      </c>
      <c r="C129" s="22" t="s">
        <v>668</v>
      </c>
      <c r="D129" s="22" t="s">
        <v>663</v>
      </c>
      <c r="E129" s="22" t="s">
        <v>569</v>
      </c>
      <c r="F129" s="22" t="s">
        <v>570</v>
      </c>
      <c r="G129" s="22" t="s">
        <v>519</v>
      </c>
      <c r="H129" s="22" t="s">
        <v>589</v>
      </c>
      <c r="I129" s="90"/>
      <c r="J129" s="90"/>
      <c r="K129" s="156">
        <v>42650</v>
      </c>
    </row>
    <row r="130" spans="1:11" ht="110.25">
      <c r="A130" s="62" t="s">
        <v>503</v>
      </c>
      <c r="B130" s="22" t="s">
        <v>605</v>
      </c>
      <c r="C130" s="22" t="s">
        <v>668</v>
      </c>
      <c r="D130" s="22" t="s">
        <v>663</v>
      </c>
      <c r="E130" s="22" t="s">
        <v>569</v>
      </c>
      <c r="F130" s="22" t="s">
        <v>570</v>
      </c>
      <c r="G130" s="22" t="s">
        <v>520</v>
      </c>
      <c r="H130" s="22" t="s">
        <v>589</v>
      </c>
      <c r="I130" s="90"/>
      <c r="J130" s="90"/>
      <c r="K130" s="156">
        <v>6077613.99</v>
      </c>
    </row>
    <row r="131" spans="1:11" ht="110.25">
      <c r="A131" s="62" t="s">
        <v>193</v>
      </c>
      <c r="B131" s="22" t="s">
        <v>605</v>
      </c>
      <c r="C131" s="22" t="s">
        <v>668</v>
      </c>
      <c r="D131" s="22" t="s">
        <v>663</v>
      </c>
      <c r="E131" s="22" t="s">
        <v>569</v>
      </c>
      <c r="F131" s="22" t="s">
        <v>570</v>
      </c>
      <c r="G131" s="22" t="s">
        <v>178</v>
      </c>
      <c r="H131" s="22" t="s">
        <v>589</v>
      </c>
      <c r="I131" s="90"/>
      <c r="J131" s="90"/>
      <c r="K131" s="156"/>
    </row>
    <row r="132" spans="1:11" ht="78.75">
      <c r="A132" s="238" t="s">
        <v>824</v>
      </c>
      <c r="B132" s="22" t="s">
        <v>605</v>
      </c>
      <c r="C132" s="22" t="s">
        <v>668</v>
      </c>
      <c r="D132" s="22" t="s">
        <v>663</v>
      </c>
      <c r="E132" s="22" t="s">
        <v>569</v>
      </c>
      <c r="F132" s="22" t="s">
        <v>570</v>
      </c>
      <c r="G132" s="22" t="s">
        <v>321</v>
      </c>
      <c r="H132" s="22" t="s">
        <v>589</v>
      </c>
      <c r="I132" s="90"/>
      <c r="J132" s="90"/>
      <c r="K132" s="225">
        <v>7175545.58</v>
      </c>
    </row>
    <row r="133" spans="1:11" ht="110.25">
      <c r="A133" s="238" t="s">
        <v>194</v>
      </c>
      <c r="B133" s="22" t="s">
        <v>605</v>
      </c>
      <c r="C133" s="22" t="s">
        <v>668</v>
      </c>
      <c r="D133" s="22" t="s">
        <v>663</v>
      </c>
      <c r="E133" s="22" t="s">
        <v>569</v>
      </c>
      <c r="F133" s="22" t="s">
        <v>570</v>
      </c>
      <c r="G133" s="22" t="s">
        <v>179</v>
      </c>
      <c r="H133" s="22" t="s">
        <v>589</v>
      </c>
      <c r="I133" s="90"/>
      <c r="J133" s="90"/>
      <c r="K133" s="225"/>
    </row>
    <row r="134" spans="1:11" ht="94.5">
      <c r="A134" s="33" t="s">
        <v>355</v>
      </c>
      <c r="B134" s="23" t="s">
        <v>605</v>
      </c>
      <c r="C134" s="23" t="s">
        <v>668</v>
      </c>
      <c r="D134" s="23" t="s">
        <v>664</v>
      </c>
      <c r="E134" s="23" t="s">
        <v>569</v>
      </c>
      <c r="F134" s="23" t="s">
        <v>570</v>
      </c>
      <c r="G134" s="23" t="s">
        <v>356</v>
      </c>
      <c r="H134" s="23" t="s">
        <v>589</v>
      </c>
      <c r="I134" s="92"/>
      <c r="J134" s="92"/>
      <c r="K134" s="199"/>
    </row>
    <row r="135" spans="1:11" ht="159" customHeight="1">
      <c r="A135" s="64" t="s">
        <v>826</v>
      </c>
      <c r="B135" s="22" t="s">
        <v>605</v>
      </c>
      <c r="C135" s="22" t="s">
        <v>668</v>
      </c>
      <c r="D135" s="22" t="s">
        <v>663</v>
      </c>
      <c r="E135" s="22" t="s">
        <v>569</v>
      </c>
      <c r="F135" s="22" t="s">
        <v>570</v>
      </c>
      <c r="G135" s="22" t="s">
        <v>322</v>
      </c>
      <c r="H135" s="22" t="s">
        <v>589</v>
      </c>
      <c r="I135" s="90"/>
      <c r="J135" s="90"/>
      <c r="K135" s="225">
        <v>571074</v>
      </c>
    </row>
    <row r="136" spans="1:11" ht="204.75">
      <c r="A136" s="33" t="s">
        <v>323</v>
      </c>
      <c r="B136" s="23" t="s">
        <v>605</v>
      </c>
      <c r="C136" s="23" t="s">
        <v>668</v>
      </c>
      <c r="D136" s="23" t="s">
        <v>663</v>
      </c>
      <c r="E136" s="23" t="s">
        <v>569</v>
      </c>
      <c r="F136" s="23" t="s">
        <v>570</v>
      </c>
      <c r="G136" s="23" t="s">
        <v>324</v>
      </c>
      <c r="H136" s="23" t="s">
        <v>589</v>
      </c>
      <c r="I136" s="92"/>
      <c r="J136" s="92"/>
      <c r="K136" s="138">
        <v>37373350</v>
      </c>
    </row>
    <row r="137" spans="1:11" ht="15.75">
      <c r="A137" s="222" t="s">
        <v>669</v>
      </c>
      <c r="B137" s="25" t="s">
        <v>605</v>
      </c>
      <c r="C137" s="25" t="s">
        <v>670</v>
      </c>
      <c r="D137" s="25"/>
      <c r="E137" s="25"/>
      <c r="F137" s="25"/>
      <c r="G137" s="25"/>
      <c r="H137" s="25"/>
      <c r="I137" s="26" t="e">
        <f>I138+I151+I159+#REF!+#REF!+#REF!+I160+#REF!+I161+I162+I163+#REF!+I166+I167+I168</f>
        <v>#REF!</v>
      </c>
      <c r="J137" s="26">
        <f>J138+J151+J160+J161+J162+J163+J164+J165+J166+J167+J168</f>
        <v>0</v>
      </c>
      <c r="K137" s="223">
        <f>K138+K151+SUM(K160:K167)</f>
        <v>121981907.82999998</v>
      </c>
    </row>
    <row r="138" spans="1:11" ht="15.75">
      <c r="A138" s="239" t="s">
        <v>557</v>
      </c>
      <c r="B138" s="21" t="s">
        <v>605</v>
      </c>
      <c r="C138" s="21" t="s">
        <v>670</v>
      </c>
      <c r="D138" s="21"/>
      <c r="E138" s="21"/>
      <c r="F138" s="21"/>
      <c r="G138" s="21"/>
      <c r="H138" s="21"/>
      <c r="I138" s="85" t="e">
        <f>I139+I145+#REF!+#REF!+#REF!+I146</f>
        <v>#REF!</v>
      </c>
      <c r="J138" s="85">
        <f>SUM(J139:J150)</f>
        <v>0</v>
      </c>
      <c r="K138" s="240">
        <f>SUM(K139:K150)</f>
        <v>32229320.99</v>
      </c>
    </row>
    <row r="139" spans="1:11" ht="78.75">
      <c r="A139" s="62" t="s">
        <v>834</v>
      </c>
      <c r="B139" s="22" t="s">
        <v>605</v>
      </c>
      <c r="C139" s="22" t="s">
        <v>670</v>
      </c>
      <c r="D139" s="22" t="s">
        <v>663</v>
      </c>
      <c r="E139" s="22" t="s">
        <v>564</v>
      </c>
      <c r="F139" s="22" t="s">
        <v>570</v>
      </c>
      <c r="G139" s="22" t="s">
        <v>325</v>
      </c>
      <c r="H139" s="22" t="s">
        <v>589</v>
      </c>
      <c r="I139" s="90"/>
      <c r="J139" s="115"/>
      <c r="K139" s="156">
        <v>9986711.44</v>
      </c>
    </row>
    <row r="140" spans="1:11" ht="110.25">
      <c r="A140" s="33" t="s">
        <v>505</v>
      </c>
      <c r="B140" s="22" t="s">
        <v>605</v>
      </c>
      <c r="C140" s="22" t="s">
        <v>670</v>
      </c>
      <c r="D140" s="22" t="s">
        <v>663</v>
      </c>
      <c r="E140" s="22" t="s">
        <v>564</v>
      </c>
      <c r="F140" s="22" t="s">
        <v>570</v>
      </c>
      <c r="G140" s="22" t="s">
        <v>521</v>
      </c>
      <c r="H140" s="22" t="s">
        <v>589</v>
      </c>
      <c r="I140" s="90"/>
      <c r="J140" s="115"/>
      <c r="K140" s="156">
        <v>4767941.53</v>
      </c>
    </row>
    <row r="141" spans="1:11" ht="110.25">
      <c r="A141" s="33" t="s">
        <v>195</v>
      </c>
      <c r="B141" s="22" t="s">
        <v>605</v>
      </c>
      <c r="C141" s="22" t="s">
        <v>670</v>
      </c>
      <c r="D141" s="22" t="s">
        <v>663</v>
      </c>
      <c r="E141" s="22" t="s">
        <v>564</v>
      </c>
      <c r="F141" s="22" t="s">
        <v>570</v>
      </c>
      <c r="G141" s="22" t="s">
        <v>183</v>
      </c>
      <c r="H141" s="22" t="s">
        <v>589</v>
      </c>
      <c r="I141" s="90"/>
      <c r="J141" s="115"/>
      <c r="K141" s="156"/>
    </row>
    <row r="142" spans="1:11" ht="94.5">
      <c r="A142" s="33" t="s">
        <v>506</v>
      </c>
      <c r="B142" s="22" t="s">
        <v>605</v>
      </c>
      <c r="C142" s="22" t="s">
        <v>670</v>
      </c>
      <c r="D142" s="22" t="s">
        <v>663</v>
      </c>
      <c r="E142" s="22" t="s">
        <v>564</v>
      </c>
      <c r="F142" s="22" t="s">
        <v>570</v>
      </c>
      <c r="G142" s="22" t="s">
        <v>522</v>
      </c>
      <c r="H142" s="22" t="s">
        <v>589</v>
      </c>
      <c r="I142" s="90"/>
      <c r="J142" s="115"/>
      <c r="K142" s="156">
        <v>8253668.38</v>
      </c>
    </row>
    <row r="143" spans="1:11" ht="94.5">
      <c r="A143" s="33" t="s">
        <v>507</v>
      </c>
      <c r="B143" s="22" t="s">
        <v>605</v>
      </c>
      <c r="C143" s="22" t="s">
        <v>670</v>
      </c>
      <c r="D143" s="22" t="s">
        <v>663</v>
      </c>
      <c r="E143" s="22" t="s">
        <v>564</v>
      </c>
      <c r="F143" s="22" t="s">
        <v>570</v>
      </c>
      <c r="G143" s="22" t="s">
        <v>523</v>
      </c>
      <c r="H143" s="22" t="s">
        <v>589</v>
      </c>
      <c r="I143" s="90"/>
      <c r="J143" s="115"/>
      <c r="K143" s="156">
        <v>100000</v>
      </c>
    </row>
    <row r="144" spans="1:11" ht="94.5">
      <c r="A144" s="33" t="s">
        <v>508</v>
      </c>
      <c r="B144" s="22" t="s">
        <v>605</v>
      </c>
      <c r="C144" s="22" t="s">
        <v>670</v>
      </c>
      <c r="D144" s="22" t="s">
        <v>663</v>
      </c>
      <c r="E144" s="22" t="s">
        <v>564</v>
      </c>
      <c r="F144" s="22" t="s">
        <v>570</v>
      </c>
      <c r="G144" s="22" t="s">
        <v>524</v>
      </c>
      <c r="H144" s="22" t="s">
        <v>589</v>
      </c>
      <c r="I144" s="90"/>
      <c r="J144" s="115"/>
      <c r="K144" s="156">
        <v>6658932.64</v>
      </c>
    </row>
    <row r="145" spans="1:11" ht="78.75">
      <c r="A145" s="87" t="s">
        <v>367</v>
      </c>
      <c r="B145" s="23" t="s">
        <v>605</v>
      </c>
      <c r="C145" s="23" t="s">
        <v>670</v>
      </c>
      <c r="D145" s="23" t="s">
        <v>663</v>
      </c>
      <c r="E145" s="23" t="s">
        <v>564</v>
      </c>
      <c r="F145" s="23" t="s">
        <v>570</v>
      </c>
      <c r="G145" s="23" t="s">
        <v>370</v>
      </c>
      <c r="H145" s="23" t="s">
        <v>589</v>
      </c>
      <c r="I145" s="92"/>
      <c r="J145" s="92"/>
      <c r="K145" s="199">
        <v>1652400</v>
      </c>
    </row>
    <row r="146" spans="1:11" ht="98.25" customHeight="1">
      <c r="A146" s="33" t="s">
        <v>153</v>
      </c>
      <c r="B146" s="23" t="s">
        <v>605</v>
      </c>
      <c r="C146" s="23" t="s">
        <v>670</v>
      </c>
      <c r="D146" s="23" t="s">
        <v>326</v>
      </c>
      <c r="E146" s="23" t="s">
        <v>594</v>
      </c>
      <c r="F146" s="23" t="s">
        <v>296</v>
      </c>
      <c r="G146" s="23" t="s">
        <v>91</v>
      </c>
      <c r="H146" s="23" t="s">
        <v>589</v>
      </c>
      <c r="I146" s="92"/>
      <c r="J146" s="92">
        <v>-280666.45</v>
      </c>
      <c r="K146" s="199">
        <v>19333.55</v>
      </c>
    </row>
    <row r="147" spans="1:11" ht="98.25" customHeight="1">
      <c r="A147" s="33" t="s">
        <v>137</v>
      </c>
      <c r="B147" s="23" t="s">
        <v>605</v>
      </c>
      <c r="C147" s="23" t="s">
        <v>670</v>
      </c>
      <c r="D147" s="23" t="s">
        <v>326</v>
      </c>
      <c r="E147" s="23" t="s">
        <v>594</v>
      </c>
      <c r="F147" s="23" t="s">
        <v>296</v>
      </c>
      <c r="G147" s="23" t="s">
        <v>138</v>
      </c>
      <c r="H147" s="23" t="s">
        <v>589</v>
      </c>
      <c r="I147" s="92"/>
      <c r="J147" s="92">
        <v>280666.45</v>
      </c>
      <c r="K147" s="199">
        <v>280666.45</v>
      </c>
    </row>
    <row r="148" spans="1:11" ht="93.75" customHeight="1">
      <c r="A148" s="33" t="s">
        <v>498</v>
      </c>
      <c r="B148" s="23" t="s">
        <v>605</v>
      </c>
      <c r="C148" s="23" t="s">
        <v>670</v>
      </c>
      <c r="D148" s="23" t="s">
        <v>566</v>
      </c>
      <c r="E148" s="23" t="s">
        <v>569</v>
      </c>
      <c r="F148" s="23" t="s">
        <v>570</v>
      </c>
      <c r="G148" s="23" t="s">
        <v>327</v>
      </c>
      <c r="H148" s="23" t="s">
        <v>589</v>
      </c>
      <c r="I148" s="92"/>
      <c r="J148" s="92"/>
      <c r="K148" s="199">
        <v>350000</v>
      </c>
    </row>
    <row r="149" spans="1:11" ht="63">
      <c r="A149" s="62" t="s">
        <v>213</v>
      </c>
      <c r="B149" s="22" t="s">
        <v>605</v>
      </c>
      <c r="C149" s="22" t="s">
        <v>670</v>
      </c>
      <c r="D149" s="22" t="s">
        <v>663</v>
      </c>
      <c r="E149" s="22" t="s">
        <v>564</v>
      </c>
      <c r="F149" s="22" t="s">
        <v>595</v>
      </c>
      <c r="G149" s="22" t="s">
        <v>92</v>
      </c>
      <c r="H149" s="22" t="s">
        <v>589</v>
      </c>
      <c r="I149" s="90"/>
      <c r="J149" s="115"/>
      <c r="K149" s="119">
        <v>0</v>
      </c>
    </row>
    <row r="150" spans="1:11" ht="94.5">
      <c r="A150" s="278" t="s">
        <v>118</v>
      </c>
      <c r="B150" s="22" t="s">
        <v>605</v>
      </c>
      <c r="C150" s="22" t="s">
        <v>670</v>
      </c>
      <c r="D150" s="22" t="s">
        <v>663</v>
      </c>
      <c r="E150" s="22" t="s">
        <v>564</v>
      </c>
      <c r="F150" s="22" t="s">
        <v>570</v>
      </c>
      <c r="G150" s="22" t="s">
        <v>121</v>
      </c>
      <c r="H150" s="22" t="s">
        <v>589</v>
      </c>
      <c r="I150" s="90"/>
      <c r="J150" s="279"/>
      <c r="K150" s="119">
        <v>159667</v>
      </c>
    </row>
    <row r="151" spans="1:11" ht="15.75">
      <c r="A151" s="241" t="s">
        <v>704</v>
      </c>
      <c r="B151" s="21" t="s">
        <v>605</v>
      </c>
      <c r="C151" s="21" t="s">
        <v>670</v>
      </c>
      <c r="D151" s="21"/>
      <c r="E151" s="21"/>
      <c r="F151" s="21"/>
      <c r="G151" s="21"/>
      <c r="H151" s="21"/>
      <c r="I151" s="85">
        <f>SUM(I152:I156)</f>
        <v>-745</v>
      </c>
      <c r="J151" s="240">
        <f>SUM(J152:J159)</f>
        <v>0</v>
      </c>
      <c r="K151" s="240">
        <f>SUM(K152:K159)</f>
        <v>16084667.24</v>
      </c>
    </row>
    <row r="152" spans="1:11" ht="94.5">
      <c r="A152" s="62" t="s">
        <v>328</v>
      </c>
      <c r="B152" s="23" t="s">
        <v>605</v>
      </c>
      <c r="C152" s="23" t="s">
        <v>670</v>
      </c>
      <c r="D152" s="23" t="s">
        <v>663</v>
      </c>
      <c r="E152" s="23" t="s">
        <v>564</v>
      </c>
      <c r="F152" s="23" t="s">
        <v>570</v>
      </c>
      <c r="G152" s="23" t="s">
        <v>329</v>
      </c>
      <c r="H152" s="23" t="s">
        <v>629</v>
      </c>
      <c r="I152" s="92"/>
      <c r="J152" s="92"/>
      <c r="K152" s="199">
        <v>3973997.06</v>
      </c>
    </row>
    <row r="153" spans="1:11" ht="47.25">
      <c r="A153" s="62" t="s">
        <v>388</v>
      </c>
      <c r="B153" s="23" t="s">
        <v>605</v>
      </c>
      <c r="C153" s="23" t="s">
        <v>670</v>
      </c>
      <c r="D153" s="23" t="s">
        <v>663</v>
      </c>
      <c r="E153" s="23" t="s">
        <v>564</v>
      </c>
      <c r="F153" s="23" t="s">
        <v>570</v>
      </c>
      <c r="G153" s="23" t="s">
        <v>329</v>
      </c>
      <c r="H153" s="23" t="s">
        <v>630</v>
      </c>
      <c r="I153" s="92">
        <v>-745</v>
      </c>
      <c r="J153" s="92"/>
      <c r="K153" s="199">
        <v>10577747.32</v>
      </c>
    </row>
    <row r="154" spans="1:11" ht="31.5">
      <c r="A154" s="62" t="s">
        <v>838</v>
      </c>
      <c r="B154" s="23" t="s">
        <v>605</v>
      </c>
      <c r="C154" s="23" t="s">
        <v>670</v>
      </c>
      <c r="D154" s="23" t="s">
        <v>663</v>
      </c>
      <c r="E154" s="23" t="s">
        <v>564</v>
      </c>
      <c r="F154" s="23" t="s">
        <v>570</v>
      </c>
      <c r="G154" s="23" t="s">
        <v>329</v>
      </c>
      <c r="H154" s="23" t="s">
        <v>631</v>
      </c>
      <c r="I154" s="92"/>
      <c r="J154" s="92"/>
      <c r="K154" s="199">
        <v>177272.86</v>
      </c>
    </row>
    <row r="155" spans="1:11" ht="141.75">
      <c r="A155" s="62" t="s">
        <v>197</v>
      </c>
      <c r="B155" s="23" t="s">
        <v>605</v>
      </c>
      <c r="C155" s="23" t="s">
        <v>670</v>
      </c>
      <c r="D155" s="23" t="s">
        <v>663</v>
      </c>
      <c r="E155" s="23" t="s">
        <v>564</v>
      </c>
      <c r="F155" s="23" t="s">
        <v>570</v>
      </c>
      <c r="G155" s="23" t="s">
        <v>181</v>
      </c>
      <c r="H155" s="23" t="s">
        <v>629</v>
      </c>
      <c r="I155" s="92"/>
      <c r="J155" s="92"/>
      <c r="K155" s="199"/>
    </row>
    <row r="156" spans="1:11" ht="63">
      <c r="A156" s="87" t="s">
        <v>389</v>
      </c>
      <c r="B156" s="23" t="s">
        <v>605</v>
      </c>
      <c r="C156" s="23" t="s">
        <v>670</v>
      </c>
      <c r="D156" s="23" t="s">
        <v>663</v>
      </c>
      <c r="E156" s="23" t="s">
        <v>564</v>
      </c>
      <c r="F156" s="23" t="s">
        <v>570</v>
      </c>
      <c r="G156" s="23" t="s">
        <v>371</v>
      </c>
      <c r="H156" s="23" t="s">
        <v>630</v>
      </c>
      <c r="I156" s="92"/>
      <c r="J156" s="92"/>
      <c r="K156" s="199">
        <v>278800</v>
      </c>
    </row>
    <row r="157" spans="1:11" ht="116.25" customHeight="1">
      <c r="A157" s="33" t="s">
        <v>159</v>
      </c>
      <c r="B157" s="23" t="s">
        <v>605</v>
      </c>
      <c r="C157" s="23" t="s">
        <v>670</v>
      </c>
      <c r="D157" s="23" t="s">
        <v>566</v>
      </c>
      <c r="E157" s="23" t="s">
        <v>569</v>
      </c>
      <c r="F157" s="23" t="s">
        <v>570</v>
      </c>
      <c r="G157" s="23" t="s">
        <v>500</v>
      </c>
      <c r="H157" s="23" t="s">
        <v>629</v>
      </c>
      <c r="I157" s="92"/>
      <c r="J157" s="92"/>
      <c r="K157" s="199">
        <v>56000</v>
      </c>
    </row>
    <row r="158" spans="1:11" ht="99.75" customHeight="1">
      <c r="A158" s="278" t="s">
        <v>119</v>
      </c>
      <c r="B158" s="23" t="s">
        <v>605</v>
      </c>
      <c r="C158" s="23" t="s">
        <v>670</v>
      </c>
      <c r="D158" s="23" t="s">
        <v>663</v>
      </c>
      <c r="E158" s="23" t="s">
        <v>564</v>
      </c>
      <c r="F158" s="23" t="s">
        <v>570</v>
      </c>
      <c r="G158" s="23" t="s">
        <v>121</v>
      </c>
      <c r="H158" s="23" t="s">
        <v>630</v>
      </c>
      <c r="I158" s="92"/>
      <c r="J158" s="92"/>
      <c r="K158" s="199">
        <v>850</v>
      </c>
    </row>
    <row r="159" spans="1:11" ht="78.75">
      <c r="A159" s="33" t="s">
        <v>390</v>
      </c>
      <c r="B159" s="23" t="s">
        <v>605</v>
      </c>
      <c r="C159" s="23" t="s">
        <v>670</v>
      </c>
      <c r="D159" s="23" t="s">
        <v>663</v>
      </c>
      <c r="E159" s="23" t="s">
        <v>564</v>
      </c>
      <c r="F159" s="23" t="s">
        <v>570</v>
      </c>
      <c r="G159" s="23" t="s">
        <v>330</v>
      </c>
      <c r="H159" s="23" t="s">
        <v>630</v>
      </c>
      <c r="I159" s="92">
        <v>745</v>
      </c>
      <c r="J159" s="92"/>
      <c r="K159" s="199">
        <v>1020000</v>
      </c>
    </row>
    <row r="160" spans="1:11" ht="126">
      <c r="A160" s="62" t="s">
        <v>148</v>
      </c>
      <c r="B160" s="23" t="s">
        <v>605</v>
      </c>
      <c r="C160" s="23" t="s">
        <v>670</v>
      </c>
      <c r="D160" s="23" t="s">
        <v>663</v>
      </c>
      <c r="E160" s="23" t="s">
        <v>564</v>
      </c>
      <c r="F160" s="23" t="s">
        <v>570</v>
      </c>
      <c r="G160" s="23" t="s">
        <v>331</v>
      </c>
      <c r="H160" s="23" t="s">
        <v>630</v>
      </c>
      <c r="I160" s="92"/>
      <c r="J160" s="92"/>
      <c r="K160" s="199">
        <v>69428</v>
      </c>
    </row>
    <row r="161" spans="1:11" ht="236.25">
      <c r="A161" s="33" t="s">
        <v>149</v>
      </c>
      <c r="B161" s="23" t="s">
        <v>605</v>
      </c>
      <c r="C161" s="23" t="s">
        <v>670</v>
      </c>
      <c r="D161" s="23" t="s">
        <v>663</v>
      </c>
      <c r="E161" s="23" t="s">
        <v>564</v>
      </c>
      <c r="F161" s="23" t="s">
        <v>570</v>
      </c>
      <c r="G161" s="23" t="s">
        <v>332</v>
      </c>
      <c r="H161" s="23" t="s">
        <v>629</v>
      </c>
      <c r="I161" s="92"/>
      <c r="J161" s="92"/>
      <c r="K161" s="156">
        <v>13153597</v>
      </c>
    </row>
    <row r="162" spans="1:11" ht="189">
      <c r="A162" s="33" t="s">
        <v>150</v>
      </c>
      <c r="B162" s="23" t="s">
        <v>605</v>
      </c>
      <c r="C162" s="23" t="s">
        <v>670</v>
      </c>
      <c r="D162" s="23" t="s">
        <v>663</v>
      </c>
      <c r="E162" s="23" t="s">
        <v>564</v>
      </c>
      <c r="F162" s="23" t="s">
        <v>570</v>
      </c>
      <c r="G162" s="23" t="s">
        <v>332</v>
      </c>
      <c r="H162" s="23" t="s">
        <v>630</v>
      </c>
      <c r="I162" s="92"/>
      <c r="J162" s="92"/>
      <c r="K162" s="156">
        <v>161535</v>
      </c>
    </row>
    <row r="163" spans="1:11" ht="204.75">
      <c r="A163" s="33" t="s">
        <v>151</v>
      </c>
      <c r="B163" s="23" t="s">
        <v>605</v>
      </c>
      <c r="C163" s="23" t="s">
        <v>670</v>
      </c>
      <c r="D163" s="23" t="s">
        <v>663</v>
      </c>
      <c r="E163" s="23" t="s">
        <v>564</v>
      </c>
      <c r="F163" s="23" t="s">
        <v>570</v>
      </c>
      <c r="G163" s="23" t="s">
        <v>332</v>
      </c>
      <c r="H163" s="23" t="s">
        <v>589</v>
      </c>
      <c r="I163" s="92"/>
      <c r="J163" s="133"/>
      <c r="K163" s="156">
        <v>51669314</v>
      </c>
    </row>
    <row r="164" spans="1:11" ht="81" customHeight="1">
      <c r="A164" s="83" t="s">
        <v>117</v>
      </c>
      <c r="B164" s="23" t="s">
        <v>605</v>
      </c>
      <c r="C164" s="23" t="s">
        <v>670</v>
      </c>
      <c r="D164" s="23" t="s">
        <v>663</v>
      </c>
      <c r="E164" s="23" t="s">
        <v>564</v>
      </c>
      <c r="F164" s="23" t="s">
        <v>570</v>
      </c>
      <c r="G164" s="23" t="s">
        <v>115</v>
      </c>
      <c r="H164" s="23" t="s">
        <v>630</v>
      </c>
      <c r="I164" s="92"/>
      <c r="J164" s="133"/>
      <c r="K164" s="119">
        <v>16000</v>
      </c>
    </row>
    <row r="165" spans="1:11" ht="94.5">
      <c r="A165" s="83" t="s">
        <v>120</v>
      </c>
      <c r="B165" s="23" t="s">
        <v>605</v>
      </c>
      <c r="C165" s="23" t="s">
        <v>670</v>
      </c>
      <c r="D165" s="23" t="s">
        <v>663</v>
      </c>
      <c r="E165" s="23" t="s">
        <v>564</v>
      </c>
      <c r="F165" s="23" t="s">
        <v>570</v>
      </c>
      <c r="G165" s="23" t="s">
        <v>115</v>
      </c>
      <c r="H165" s="23" t="s">
        <v>589</v>
      </c>
      <c r="I165" s="92"/>
      <c r="J165" s="133"/>
      <c r="K165" s="119">
        <v>1000000</v>
      </c>
    </row>
    <row r="166" spans="1:11" ht="78.75">
      <c r="A166" s="33" t="s">
        <v>152</v>
      </c>
      <c r="B166" s="23" t="s">
        <v>605</v>
      </c>
      <c r="C166" s="23" t="s">
        <v>670</v>
      </c>
      <c r="D166" s="23" t="s">
        <v>326</v>
      </c>
      <c r="E166" s="23" t="s">
        <v>594</v>
      </c>
      <c r="F166" s="23" t="s">
        <v>296</v>
      </c>
      <c r="G166" s="23" t="s">
        <v>4</v>
      </c>
      <c r="H166" s="23" t="s">
        <v>589</v>
      </c>
      <c r="I166" s="92"/>
      <c r="J166" s="133"/>
      <c r="K166" s="199">
        <v>1914021.6</v>
      </c>
    </row>
    <row r="167" spans="1:11" ht="192" customHeight="1">
      <c r="A167" s="33" t="s">
        <v>275</v>
      </c>
      <c r="B167" s="23" t="s">
        <v>605</v>
      </c>
      <c r="C167" s="23" t="s">
        <v>670</v>
      </c>
      <c r="D167" s="23" t="s">
        <v>628</v>
      </c>
      <c r="E167" s="23" t="s">
        <v>594</v>
      </c>
      <c r="F167" s="23" t="s">
        <v>296</v>
      </c>
      <c r="G167" s="23" t="s">
        <v>333</v>
      </c>
      <c r="H167" s="23" t="s">
        <v>589</v>
      </c>
      <c r="I167" s="92"/>
      <c r="J167" s="133"/>
      <c r="K167" s="225">
        <v>5684024</v>
      </c>
    </row>
    <row r="168" spans="1:11" ht="34.5" customHeight="1">
      <c r="A168" s="236" t="s">
        <v>145</v>
      </c>
      <c r="B168" s="25" t="s">
        <v>605</v>
      </c>
      <c r="C168" s="25" t="s">
        <v>144</v>
      </c>
      <c r="D168" s="25"/>
      <c r="E168" s="25"/>
      <c r="F168" s="25"/>
      <c r="G168" s="25"/>
      <c r="H168" s="247"/>
      <c r="I168" s="93">
        <f>I169+I171+I173</f>
        <v>0</v>
      </c>
      <c r="J168" s="117">
        <f>SUM(J169:J173)</f>
        <v>0</v>
      </c>
      <c r="K168" s="226">
        <f>SUM(K169:K173)</f>
        <v>5217458.24</v>
      </c>
    </row>
    <row r="169" spans="1:11" ht="87" customHeight="1">
      <c r="A169" s="33" t="s">
        <v>334</v>
      </c>
      <c r="B169" s="23" t="s">
        <v>605</v>
      </c>
      <c r="C169" s="23" t="s">
        <v>144</v>
      </c>
      <c r="D169" s="23" t="s">
        <v>663</v>
      </c>
      <c r="E169" s="23" t="s">
        <v>665</v>
      </c>
      <c r="F169" s="23" t="s">
        <v>570</v>
      </c>
      <c r="G169" s="23" t="s">
        <v>335</v>
      </c>
      <c r="H169" s="23" t="s">
        <v>589</v>
      </c>
      <c r="I169" s="92"/>
      <c r="J169" s="92"/>
      <c r="K169" s="225">
        <v>3657342.87</v>
      </c>
    </row>
    <row r="170" spans="1:11" ht="111.75" customHeight="1">
      <c r="A170" s="33" t="s">
        <v>196</v>
      </c>
      <c r="B170" s="23" t="s">
        <v>605</v>
      </c>
      <c r="C170" s="23" t="s">
        <v>144</v>
      </c>
      <c r="D170" s="23" t="s">
        <v>663</v>
      </c>
      <c r="E170" s="23" t="s">
        <v>665</v>
      </c>
      <c r="F170" s="23" t="s">
        <v>570</v>
      </c>
      <c r="G170" s="23" t="s">
        <v>186</v>
      </c>
      <c r="H170" s="23" t="s">
        <v>589</v>
      </c>
      <c r="I170" s="92"/>
      <c r="J170" s="92"/>
      <c r="K170" s="225"/>
    </row>
    <row r="171" spans="1:11" ht="111.75" customHeight="1">
      <c r="A171" s="33" t="s">
        <v>525</v>
      </c>
      <c r="B171" s="23" t="s">
        <v>605</v>
      </c>
      <c r="C171" s="23" t="s">
        <v>144</v>
      </c>
      <c r="D171" s="23" t="s">
        <v>663</v>
      </c>
      <c r="E171" s="23" t="s">
        <v>665</v>
      </c>
      <c r="F171" s="23" t="s">
        <v>570</v>
      </c>
      <c r="G171" s="23" t="s">
        <v>420</v>
      </c>
      <c r="H171" s="23" t="s">
        <v>589</v>
      </c>
      <c r="I171" s="92"/>
      <c r="J171" s="133"/>
      <c r="K171" s="225"/>
    </row>
    <row r="172" spans="1:11" ht="111.75" customHeight="1">
      <c r="A172" s="69" t="s">
        <v>210</v>
      </c>
      <c r="B172" s="23" t="s">
        <v>605</v>
      </c>
      <c r="C172" s="23" t="s">
        <v>144</v>
      </c>
      <c r="D172" s="23" t="s">
        <v>663</v>
      </c>
      <c r="E172" s="23" t="s">
        <v>665</v>
      </c>
      <c r="F172" s="23" t="s">
        <v>570</v>
      </c>
      <c r="G172" s="23" t="s">
        <v>212</v>
      </c>
      <c r="H172" s="23" t="s">
        <v>589</v>
      </c>
      <c r="I172" s="92"/>
      <c r="J172" s="133"/>
      <c r="K172" s="225">
        <v>1285917.38</v>
      </c>
    </row>
    <row r="173" spans="1:11" ht="110.25">
      <c r="A173" s="69" t="s">
        <v>143</v>
      </c>
      <c r="B173" s="23" t="s">
        <v>605</v>
      </c>
      <c r="C173" s="23" t="s">
        <v>144</v>
      </c>
      <c r="D173" s="23" t="s">
        <v>663</v>
      </c>
      <c r="E173" s="23" t="s">
        <v>665</v>
      </c>
      <c r="F173" s="23" t="s">
        <v>570</v>
      </c>
      <c r="G173" s="23" t="s">
        <v>336</v>
      </c>
      <c r="H173" s="23" t="s">
        <v>589</v>
      </c>
      <c r="I173" s="92"/>
      <c r="J173" s="133"/>
      <c r="K173" s="225">
        <v>274197.99</v>
      </c>
    </row>
    <row r="174" spans="1:11" ht="15.75">
      <c r="A174" s="242" t="s">
        <v>613</v>
      </c>
      <c r="B174" s="25" t="s">
        <v>605</v>
      </c>
      <c r="C174" s="25" t="s">
        <v>614</v>
      </c>
      <c r="D174" s="25"/>
      <c r="E174" s="25"/>
      <c r="F174" s="25"/>
      <c r="G174" s="25"/>
      <c r="H174" s="25"/>
      <c r="I174" s="26">
        <f>SUM(I175:I178)</f>
        <v>0</v>
      </c>
      <c r="J174" s="26">
        <f>SUM(J175:J178)</f>
        <v>0</v>
      </c>
      <c r="K174" s="223">
        <f>SUM(K175:K178)</f>
        <v>527500</v>
      </c>
    </row>
    <row r="175" spans="1:11" ht="88.5" customHeight="1">
      <c r="A175" s="33" t="s">
        <v>393</v>
      </c>
      <c r="B175" s="41">
        <v>909</v>
      </c>
      <c r="C175" s="42" t="s">
        <v>614</v>
      </c>
      <c r="D175" s="42" t="s">
        <v>566</v>
      </c>
      <c r="E175" s="42" t="s">
        <v>569</v>
      </c>
      <c r="F175" s="42" t="s">
        <v>570</v>
      </c>
      <c r="G175" s="42" t="s">
        <v>161</v>
      </c>
      <c r="H175" s="42" t="s">
        <v>630</v>
      </c>
      <c r="I175" s="104"/>
      <c r="J175" s="104"/>
      <c r="K175" s="234">
        <v>65500</v>
      </c>
    </row>
    <row r="176" spans="1:11" ht="78.75">
      <c r="A176" s="33" t="s">
        <v>205</v>
      </c>
      <c r="B176" s="41">
        <v>909</v>
      </c>
      <c r="C176" s="42" t="s">
        <v>614</v>
      </c>
      <c r="D176" s="42" t="s">
        <v>566</v>
      </c>
      <c r="E176" s="42" t="s">
        <v>569</v>
      </c>
      <c r="F176" s="42" t="s">
        <v>570</v>
      </c>
      <c r="G176" s="42" t="s">
        <v>338</v>
      </c>
      <c r="H176" s="42" t="s">
        <v>630</v>
      </c>
      <c r="I176" s="104"/>
      <c r="J176" s="115"/>
      <c r="K176" s="119">
        <v>69300</v>
      </c>
    </row>
    <row r="177" spans="1:11" ht="78.75">
      <c r="A177" s="33" t="s">
        <v>206</v>
      </c>
      <c r="B177" s="41">
        <v>909</v>
      </c>
      <c r="C177" s="42" t="s">
        <v>614</v>
      </c>
      <c r="D177" s="42" t="s">
        <v>566</v>
      </c>
      <c r="E177" s="42" t="s">
        <v>569</v>
      </c>
      <c r="F177" s="42" t="s">
        <v>570</v>
      </c>
      <c r="G177" s="42" t="s">
        <v>338</v>
      </c>
      <c r="H177" s="42" t="s">
        <v>589</v>
      </c>
      <c r="I177" s="104"/>
      <c r="J177" s="115"/>
      <c r="K177" s="119">
        <v>346500</v>
      </c>
    </row>
    <row r="178" spans="1:11" ht="94.5">
      <c r="A178" s="62" t="s">
        <v>497</v>
      </c>
      <c r="B178" s="23" t="s">
        <v>605</v>
      </c>
      <c r="C178" s="23" t="s">
        <v>614</v>
      </c>
      <c r="D178" s="23" t="s">
        <v>566</v>
      </c>
      <c r="E178" s="23" t="s">
        <v>569</v>
      </c>
      <c r="F178" s="23" t="s">
        <v>570</v>
      </c>
      <c r="G178" s="23" t="s">
        <v>339</v>
      </c>
      <c r="H178" s="23" t="s">
        <v>589</v>
      </c>
      <c r="I178" s="92"/>
      <c r="J178" s="92"/>
      <c r="K178" s="225">
        <v>46200</v>
      </c>
    </row>
    <row r="179" spans="1:11" ht="15.75">
      <c r="A179" s="222" t="s">
        <v>671</v>
      </c>
      <c r="B179" s="25" t="s">
        <v>605</v>
      </c>
      <c r="C179" s="25" t="s">
        <v>672</v>
      </c>
      <c r="D179" s="25"/>
      <c r="E179" s="25"/>
      <c r="F179" s="25"/>
      <c r="G179" s="25"/>
      <c r="H179" s="25"/>
      <c r="I179" s="26">
        <f>SUM(I180:I182)</f>
        <v>0</v>
      </c>
      <c r="J179" s="26">
        <f>SUM(J180:J184)</f>
        <v>0</v>
      </c>
      <c r="K179" s="223">
        <f>SUM(K180:K184)</f>
        <v>4930352.94</v>
      </c>
    </row>
    <row r="180" spans="1:11" ht="110.25">
      <c r="A180" s="62" t="s">
        <v>346</v>
      </c>
      <c r="B180" s="22" t="s">
        <v>605</v>
      </c>
      <c r="C180" s="22" t="s">
        <v>672</v>
      </c>
      <c r="D180" s="22" t="s">
        <v>595</v>
      </c>
      <c r="E180" s="22" t="s">
        <v>564</v>
      </c>
      <c r="F180" s="22" t="s">
        <v>595</v>
      </c>
      <c r="G180" s="22" t="s">
        <v>341</v>
      </c>
      <c r="H180" s="22" t="s">
        <v>629</v>
      </c>
      <c r="I180" s="90"/>
      <c r="J180" s="90"/>
      <c r="K180" s="224">
        <v>4097951.16</v>
      </c>
    </row>
    <row r="181" spans="1:11" ht="63">
      <c r="A181" s="62" t="s">
        <v>376</v>
      </c>
      <c r="B181" s="22" t="s">
        <v>605</v>
      </c>
      <c r="C181" s="22" t="s">
        <v>672</v>
      </c>
      <c r="D181" s="22" t="s">
        <v>595</v>
      </c>
      <c r="E181" s="22" t="s">
        <v>564</v>
      </c>
      <c r="F181" s="22" t="s">
        <v>595</v>
      </c>
      <c r="G181" s="22" t="s">
        <v>341</v>
      </c>
      <c r="H181" s="22" t="s">
        <v>630</v>
      </c>
      <c r="I181" s="90"/>
      <c r="J181" s="115"/>
      <c r="K181" s="119">
        <v>717551.78</v>
      </c>
    </row>
    <row r="182" spans="1:11" ht="47.25">
      <c r="A182" s="62" t="s">
        <v>340</v>
      </c>
      <c r="B182" s="22" t="s">
        <v>605</v>
      </c>
      <c r="C182" s="22" t="s">
        <v>672</v>
      </c>
      <c r="D182" s="22" t="s">
        <v>595</v>
      </c>
      <c r="E182" s="22" t="s">
        <v>564</v>
      </c>
      <c r="F182" s="22" t="s">
        <v>595</v>
      </c>
      <c r="G182" s="22" t="s">
        <v>341</v>
      </c>
      <c r="H182" s="22" t="s">
        <v>631</v>
      </c>
      <c r="I182" s="90"/>
      <c r="J182" s="115"/>
      <c r="K182" s="119">
        <v>14850</v>
      </c>
    </row>
    <row r="183" spans="1:11" ht="78.75">
      <c r="A183" s="251" t="s">
        <v>126</v>
      </c>
      <c r="B183" s="22" t="s">
        <v>605</v>
      </c>
      <c r="C183" s="22" t="s">
        <v>672</v>
      </c>
      <c r="D183" s="22" t="s">
        <v>663</v>
      </c>
      <c r="E183" s="22" t="s">
        <v>564</v>
      </c>
      <c r="F183" s="22" t="s">
        <v>595</v>
      </c>
      <c r="G183" s="22" t="s">
        <v>124</v>
      </c>
      <c r="H183" s="22" t="s">
        <v>589</v>
      </c>
      <c r="I183" s="90"/>
      <c r="J183" s="115"/>
      <c r="K183" s="119">
        <v>100000</v>
      </c>
    </row>
    <row r="184" spans="1:11" ht="78.75">
      <c r="A184" s="251" t="s">
        <v>128</v>
      </c>
      <c r="B184" s="22" t="s">
        <v>605</v>
      </c>
      <c r="C184" s="22" t="s">
        <v>672</v>
      </c>
      <c r="D184" s="22" t="s">
        <v>663</v>
      </c>
      <c r="E184" s="22" t="s">
        <v>564</v>
      </c>
      <c r="F184" s="22" t="s">
        <v>595</v>
      </c>
      <c r="G184" s="22" t="s">
        <v>129</v>
      </c>
      <c r="H184" s="22" t="s">
        <v>589</v>
      </c>
      <c r="I184" s="90"/>
      <c r="J184" s="115"/>
      <c r="K184" s="119"/>
    </row>
    <row r="185" spans="1:11" ht="15.75">
      <c r="A185" s="243" t="s">
        <v>678</v>
      </c>
      <c r="B185" s="25" t="s">
        <v>605</v>
      </c>
      <c r="C185" s="25" t="s">
        <v>679</v>
      </c>
      <c r="D185" s="25"/>
      <c r="E185" s="25"/>
      <c r="F185" s="25"/>
      <c r="G185" s="25"/>
      <c r="H185" s="25"/>
      <c r="I185" s="26">
        <f>I186</f>
        <v>0</v>
      </c>
      <c r="J185" s="26">
        <f>J186+J189</f>
        <v>0</v>
      </c>
      <c r="K185" s="223">
        <f>K186+K189</f>
        <v>2098329.5</v>
      </c>
    </row>
    <row r="186" spans="1:11" ht="15.75">
      <c r="A186" s="222" t="s">
        <v>650</v>
      </c>
      <c r="B186" s="25" t="s">
        <v>605</v>
      </c>
      <c r="C186" s="25" t="s">
        <v>651</v>
      </c>
      <c r="D186" s="25"/>
      <c r="E186" s="25"/>
      <c r="F186" s="25"/>
      <c r="G186" s="25"/>
      <c r="H186" s="25"/>
      <c r="I186" s="26">
        <f>SUM(I187:I188)</f>
        <v>0</v>
      </c>
      <c r="J186" s="26">
        <f>SUM(J187:J188)</f>
        <v>0</v>
      </c>
      <c r="K186" s="223">
        <f>SUM(K187:K188)</f>
        <v>1050829.5</v>
      </c>
    </row>
    <row r="187" spans="1:11" ht="117" customHeight="1">
      <c r="A187" s="62" t="s">
        <v>344</v>
      </c>
      <c r="B187" s="22" t="s">
        <v>605</v>
      </c>
      <c r="C187" s="22" t="s">
        <v>651</v>
      </c>
      <c r="D187" s="22" t="s">
        <v>663</v>
      </c>
      <c r="E187" s="22" t="s">
        <v>569</v>
      </c>
      <c r="F187" s="22" t="s">
        <v>570</v>
      </c>
      <c r="G187" s="22" t="s">
        <v>343</v>
      </c>
      <c r="H187" s="22" t="s">
        <v>590</v>
      </c>
      <c r="I187" s="90"/>
      <c r="J187" s="115"/>
      <c r="K187" s="225">
        <v>996993.9</v>
      </c>
    </row>
    <row r="188" spans="1:11" ht="19.5" customHeight="1">
      <c r="A188" s="62" t="s">
        <v>344</v>
      </c>
      <c r="B188" s="23" t="s">
        <v>605</v>
      </c>
      <c r="C188" s="23" t="s">
        <v>651</v>
      </c>
      <c r="D188" s="23" t="s">
        <v>663</v>
      </c>
      <c r="E188" s="23" t="s">
        <v>564</v>
      </c>
      <c r="F188" s="23" t="s">
        <v>570</v>
      </c>
      <c r="G188" s="23" t="s">
        <v>343</v>
      </c>
      <c r="H188" s="23" t="s">
        <v>590</v>
      </c>
      <c r="I188" s="92"/>
      <c r="J188" s="133"/>
      <c r="K188" s="199">
        <v>53835.6</v>
      </c>
    </row>
    <row r="189" spans="1:11" ht="15.75">
      <c r="A189" s="222" t="s">
        <v>720</v>
      </c>
      <c r="B189" s="25" t="s">
        <v>605</v>
      </c>
      <c r="C189" s="25" t="s">
        <v>719</v>
      </c>
      <c r="D189" s="25"/>
      <c r="E189" s="25"/>
      <c r="F189" s="25"/>
      <c r="G189" s="25"/>
      <c r="H189" s="25"/>
      <c r="I189" s="26">
        <f>SUM(I190:I193)</f>
        <v>-275.2</v>
      </c>
      <c r="J189" s="26">
        <f>SUM(J190:J192)</f>
        <v>0</v>
      </c>
      <c r="K189" s="223">
        <f>SUM(K190:K192)</f>
        <v>1047500</v>
      </c>
    </row>
    <row r="190" spans="1:11" ht="110.25">
      <c r="A190" s="77" t="s">
        <v>342</v>
      </c>
      <c r="B190" s="22" t="s">
        <v>605</v>
      </c>
      <c r="C190" s="22" t="s">
        <v>719</v>
      </c>
      <c r="D190" s="22" t="s">
        <v>628</v>
      </c>
      <c r="E190" s="22" t="s">
        <v>594</v>
      </c>
      <c r="F190" s="22" t="s">
        <v>296</v>
      </c>
      <c r="G190" s="22" t="s">
        <v>345</v>
      </c>
      <c r="H190" s="22" t="s">
        <v>590</v>
      </c>
      <c r="I190" s="90"/>
      <c r="J190" s="90"/>
      <c r="K190" s="257">
        <v>1035000</v>
      </c>
    </row>
    <row r="191" spans="1:11" ht="78.75">
      <c r="A191" s="69" t="s">
        <v>58</v>
      </c>
      <c r="B191" s="22" t="s">
        <v>605</v>
      </c>
      <c r="C191" s="22" t="s">
        <v>719</v>
      </c>
      <c r="D191" s="22" t="s">
        <v>539</v>
      </c>
      <c r="E191" s="22" t="s">
        <v>569</v>
      </c>
      <c r="F191" s="22" t="s">
        <v>595</v>
      </c>
      <c r="G191" s="22" t="s">
        <v>93</v>
      </c>
      <c r="H191" s="22" t="s">
        <v>630</v>
      </c>
      <c r="I191" s="90"/>
      <c r="J191" s="90"/>
      <c r="K191" s="208">
        <v>7500</v>
      </c>
    </row>
    <row r="192" spans="1:11" ht="95.25" thickBot="1">
      <c r="A192" s="83" t="s">
        <v>2</v>
      </c>
      <c r="B192" s="27" t="s">
        <v>605</v>
      </c>
      <c r="C192" s="27" t="s">
        <v>719</v>
      </c>
      <c r="D192" s="27" t="s">
        <v>539</v>
      </c>
      <c r="E192" s="27" t="s">
        <v>569</v>
      </c>
      <c r="F192" s="27" t="s">
        <v>673</v>
      </c>
      <c r="G192" s="27" t="s">
        <v>94</v>
      </c>
      <c r="H192" s="27" t="s">
        <v>630</v>
      </c>
      <c r="I192" s="91"/>
      <c r="J192" s="91"/>
      <c r="K192" s="209">
        <v>5000</v>
      </c>
    </row>
    <row r="193" spans="1:11" ht="32.25" thickBot="1">
      <c r="A193" s="28" t="s">
        <v>593</v>
      </c>
      <c r="B193" s="29" t="s">
        <v>592</v>
      </c>
      <c r="C193" s="29"/>
      <c r="D193" s="29"/>
      <c r="E193" s="29"/>
      <c r="F193" s="29"/>
      <c r="G193" s="29"/>
      <c r="H193" s="29"/>
      <c r="I193" s="131">
        <f>I194</f>
        <v>-275.2</v>
      </c>
      <c r="J193" s="131">
        <f>J194+J201</f>
        <v>0</v>
      </c>
      <c r="K193" s="30">
        <f>K194+K201</f>
        <v>4175052.6</v>
      </c>
    </row>
    <row r="194" spans="1:11" ht="15.75">
      <c r="A194" s="32" t="s">
        <v>697</v>
      </c>
      <c r="B194" s="31" t="s">
        <v>592</v>
      </c>
      <c r="C194" s="31" t="s">
        <v>698</v>
      </c>
      <c r="D194" s="31"/>
      <c r="E194" s="31"/>
      <c r="F194" s="31"/>
      <c r="G194" s="31"/>
      <c r="H194" s="31"/>
      <c r="I194" s="130">
        <f>SUM(I196:I200)</f>
        <v>-275.2</v>
      </c>
      <c r="J194" s="130">
        <f>J195+J199</f>
        <v>0</v>
      </c>
      <c r="K194" s="221">
        <f>K195+K199</f>
        <v>4170252.6</v>
      </c>
    </row>
    <row r="195" spans="1:11" ht="47.25">
      <c r="A195" s="222" t="s">
        <v>400</v>
      </c>
      <c r="B195" s="25" t="s">
        <v>592</v>
      </c>
      <c r="C195" s="25" t="s">
        <v>604</v>
      </c>
      <c r="D195" s="25"/>
      <c r="E195" s="25"/>
      <c r="F195" s="25"/>
      <c r="G195" s="25"/>
      <c r="H195" s="25"/>
      <c r="I195" s="26"/>
      <c r="J195" s="26">
        <f>SUM(J196:J198)</f>
        <v>0</v>
      </c>
      <c r="K195" s="223">
        <f>SUM(K196:K198)</f>
        <v>4132252.6</v>
      </c>
    </row>
    <row r="196" spans="1:11" ht="110.25">
      <c r="A196" s="33" t="s">
        <v>347</v>
      </c>
      <c r="B196" s="23" t="s">
        <v>592</v>
      </c>
      <c r="C196" s="23" t="s">
        <v>604</v>
      </c>
      <c r="D196" s="23" t="s">
        <v>705</v>
      </c>
      <c r="E196" s="23" t="s">
        <v>569</v>
      </c>
      <c r="F196" s="23" t="s">
        <v>570</v>
      </c>
      <c r="G196" s="23" t="s">
        <v>348</v>
      </c>
      <c r="H196" s="22" t="s">
        <v>629</v>
      </c>
      <c r="I196" s="90">
        <v>-216</v>
      </c>
      <c r="J196" s="115"/>
      <c r="K196" s="119">
        <v>3687757.6</v>
      </c>
    </row>
    <row r="197" spans="1:11" ht="63">
      <c r="A197" s="33" t="s">
        <v>392</v>
      </c>
      <c r="B197" s="23" t="s">
        <v>592</v>
      </c>
      <c r="C197" s="23" t="s">
        <v>604</v>
      </c>
      <c r="D197" s="23" t="s">
        <v>705</v>
      </c>
      <c r="E197" s="23" t="s">
        <v>569</v>
      </c>
      <c r="F197" s="23" t="s">
        <v>570</v>
      </c>
      <c r="G197" s="23" t="s">
        <v>348</v>
      </c>
      <c r="H197" s="22" t="s">
        <v>630</v>
      </c>
      <c r="I197" s="90">
        <v>-53.2</v>
      </c>
      <c r="J197" s="90"/>
      <c r="K197" s="119">
        <v>442495</v>
      </c>
    </row>
    <row r="198" spans="1:11" ht="47.25">
      <c r="A198" s="33" t="s">
        <v>246</v>
      </c>
      <c r="B198" s="23" t="s">
        <v>592</v>
      </c>
      <c r="C198" s="23" t="s">
        <v>604</v>
      </c>
      <c r="D198" s="23" t="s">
        <v>705</v>
      </c>
      <c r="E198" s="23" t="s">
        <v>569</v>
      </c>
      <c r="F198" s="23" t="s">
        <v>570</v>
      </c>
      <c r="G198" s="23" t="s">
        <v>348</v>
      </c>
      <c r="H198" s="22" t="s">
        <v>631</v>
      </c>
      <c r="I198" s="90">
        <v>-6</v>
      </c>
      <c r="J198" s="90"/>
      <c r="K198" s="119">
        <v>2000</v>
      </c>
    </row>
    <row r="199" spans="1:11" ht="27.75" customHeight="1">
      <c r="A199" s="244" t="s">
        <v>401</v>
      </c>
      <c r="B199" s="216" t="s">
        <v>592</v>
      </c>
      <c r="C199" s="216" t="s">
        <v>684</v>
      </c>
      <c r="D199" s="149"/>
      <c r="E199" s="149"/>
      <c r="F199" s="149"/>
      <c r="G199" s="149"/>
      <c r="H199" s="149"/>
      <c r="I199" s="217"/>
      <c r="J199" s="218">
        <f>J200</f>
        <v>0</v>
      </c>
      <c r="K199" s="245">
        <f>K200</f>
        <v>38000</v>
      </c>
    </row>
    <row r="200" spans="1:11" ht="50.25" customHeight="1">
      <c r="A200" s="62" t="s">
        <v>241</v>
      </c>
      <c r="B200" s="22" t="s">
        <v>592</v>
      </c>
      <c r="C200" s="22" t="s">
        <v>684</v>
      </c>
      <c r="D200" s="22" t="s">
        <v>349</v>
      </c>
      <c r="E200" s="22" t="s">
        <v>594</v>
      </c>
      <c r="F200" s="22" t="s">
        <v>296</v>
      </c>
      <c r="G200" s="22" t="s">
        <v>350</v>
      </c>
      <c r="H200" s="22" t="s">
        <v>558</v>
      </c>
      <c r="I200" s="90"/>
      <c r="J200" s="90"/>
      <c r="K200" s="199">
        <v>38000</v>
      </c>
    </row>
    <row r="201" spans="1:11" ht="15.75">
      <c r="A201" s="266" t="s">
        <v>678</v>
      </c>
      <c r="B201" s="216" t="s">
        <v>592</v>
      </c>
      <c r="C201" s="216" t="s">
        <v>679</v>
      </c>
      <c r="D201" s="216"/>
      <c r="E201" s="216"/>
      <c r="F201" s="216"/>
      <c r="G201" s="216"/>
      <c r="H201" s="216"/>
      <c r="I201" s="260"/>
      <c r="J201" s="218">
        <f>J202</f>
        <v>0</v>
      </c>
      <c r="K201" s="267">
        <f>K202</f>
        <v>4800</v>
      </c>
    </row>
    <row r="202" spans="1:11" ht="15.75">
      <c r="A202" s="266" t="s">
        <v>715</v>
      </c>
      <c r="B202" s="216" t="s">
        <v>592</v>
      </c>
      <c r="C202" s="216" t="s">
        <v>719</v>
      </c>
      <c r="D202" s="216"/>
      <c r="E202" s="216"/>
      <c r="F202" s="216"/>
      <c r="G202" s="216"/>
      <c r="H202" s="216"/>
      <c r="I202" s="260"/>
      <c r="J202" s="218">
        <f>SUM(J203:J203)</f>
        <v>0</v>
      </c>
      <c r="K202" s="218">
        <f>SUM(K203:K203)</f>
        <v>4800</v>
      </c>
    </row>
    <row r="203" spans="1:11" ht="78.75">
      <c r="A203" s="33" t="s">
        <v>0</v>
      </c>
      <c r="B203" s="22" t="s">
        <v>592</v>
      </c>
      <c r="C203" s="22" t="s">
        <v>719</v>
      </c>
      <c r="D203" s="22" t="s">
        <v>539</v>
      </c>
      <c r="E203" s="22" t="s">
        <v>569</v>
      </c>
      <c r="F203" s="22" t="s">
        <v>570</v>
      </c>
      <c r="G203" s="22" t="s">
        <v>95</v>
      </c>
      <c r="H203" s="22" t="s">
        <v>630</v>
      </c>
      <c r="I203" s="90"/>
      <c r="J203" s="90"/>
      <c r="K203" s="257">
        <v>4800</v>
      </c>
    </row>
    <row r="204" spans="1:11" s="162" customFormat="1" ht="32.25" thickBot="1">
      <c r="A204" s="262" t="s">
        <v>674</v>
      </c>
      <c r="B204" s="263" t="s">
        <v>703</v>
      </c>
      <c r="C204" s="263"/>
      <c r="D204" s="263"/>
      <c r="E204" s="263"/>
      <c r="F204" s="263"/>
      <c r="G204" s="263"/>
      <c r="H204" s="263"/>
      <c r="I204" s="264">
        <f>I206</f>
        <v>1400</v>
      </c>
      <c r="J204" s="264">
        <f>J205+J209</f>
        <v>0</v>
      </c>
      <c r="K204" s="265">
        <f>K205+K209</f>
        <v>1365534.02</v>
      </c>
    </row>
    <row r="205" spans="1:11" ht="15.75">
      <c r="A205" s="32" t="s">
        <v>697</v>
      </c>
      <c r="B205" s="167" t="s">
        <v>703</v>
      </c>
      <c r="C205" s="167" t="s">
        <v>698</v>
      </c>
      <c r="D205" s="167"/>
      <c r="E205" s="167"/>
      <c r="F205" s="167"/>
      <c r="G205" s="167"/>
      <c r="H205" s="167"/>
      <c r="I205" s="168"/>
      <c r="J205" s="168">
        <f>J206</f>
        <v>0</v>
      </c>
      <c r="K205" s="246">
        <f>K206</f>
        <v>1360034.02</v>
      </c>
    </row>
    <row r="206" spans="1:11" ht="47.25">
      <c r="A206" s="222" t="s">
        <v>400</v>
      </c>
      <c r="B206" s="25" t="s">
        <v>703</v>
      </c>
      <c r="C206" s="25" t="s">
        <v>604</v>
      </c>
      <c r="D206" s="25"/>
      <c r="E206" s="25"/>
      <c r="F206" s="25"/>
      <c r="G206" s="25"/>
      <c r="H206" s="25"/>
      <c r="I206" s="26">
        <f>SUM(I207:I208)</f>
        <v>1400</v>
      </c>
      <c r="J206" s="26">
        <f>SUM(J207:J208)</f>
        <v>0</v>
      </c>
      <c r="K206" s="223">
        <f>SUM(K207:K208)</f>
        <v>1360034.02</v>
      </c>
    </row>
    <row r="207" spans="1:11" ht="94.5">
      <c r="A207" s="62" t="s">
        <v>746</v>
      </c>
      <c r="B207" s="23" t="s">
        <v>703</v>
      </c>
      <c r="C207" s="23" t="s">
        <v>604</v>
      </c>
      <c r="D207" s="23" t="s">
        <v>595</v>
      </c>
      <c r="E207" s="23" t="s">
        <v>564</v>
      </c>
      <c r="F207" s="23" t="s">
        <v>595</v>
      </c>
      <c r="G207" s="23" t="s">
        <v>351</v>
      </c>
      <c r="H207" s="22" t="s">
        <v>629</v>
      </c>
      <c r="I207" s="90"/>
      <c r="J207" s="90"/>
      <c r="K207" s="119">
        <v>1101757.62</v>
      </c>
    </row>
    <row r="208" spans="1:11" ht="63">
      <c r="A208" s="62" t="s">
        <v>377</v>
      </c>
      <c r="B208" s="23" t="s">
        <v>703</v>
      </c>
      <c r="C208" s="23" t="s">
        <v>604</v>
      </c>
      <c r="D208" s="23" t="s">
        <v>595</v>
      </c>
      <c r="E208" s="23" t="s">
        <v>564</v>
      </c>
      <c r="F208" s="23" t="s">
        <v>595</v>
      </c>
      <c r="G208" s="23" t="s">
        <v>351</v>
      </c>
      <c r="H208" s="22" t="s">
        <v>630</v>
      </c>
      <c r="I208" s="90">
        <v>1400</v>
      </c>
      <c r="J208" s="90"/>
      <c r="K208" s="119">
        <v>258276.4</v>
      </c>
    </row>
    <row r="209" spans="1:12" ht="15.75">
      <c r="A209" s="222" t="s">
        <v>678</v>
      </c>
      <c r="B209" s="25" t="s">
        <v>703</v>
      </c>
      <c r="C209" s="25" t="s">
        <v>679</v>
      </c>
      <c r="D209" s="149"/>
      <c r="E209" s="149"/>
      <c r="F209" s="149"/>
      <c r="G209" s="149"/>
      <c r="H209" s="149"/>
      <c r="I209" s="217"/>
      <c r="J209" s="218">
        <f>J210</f>
        <v>0</v>
      </c>
      <c r="K209" s="245">
        <f>K210</f>
        <v>5500</v>
      </c>
      <c r="L209" s="163"/>
    </row>
    <row r="210" spans="1:12" ht="15.75">
      <c r="A210" s="222" t="s">
        <v>715</v>
      </c>
      <c r="B210" s="25" t="s">
        <v>703</v>
      </c>
      <c r="C210" s="25" t="s">
        <v>719</v>
      </c>
      <c r="D210" s="25"/>
      <c r="E210" s="25"/>
      <c r="F210" s="25"/>
      <c r="G210" s="25"/>
      <c r="H210" s="25"/>
      <c r="I210" s="26">
        <f>I211</f>
        <v>0</v>
      </c>
      <c r="J210" s="26">
        <f>J211+J212</f>
        <v>0</v>
      </c>
      <c r="K210" s="223">
        <f>K211+K212</f>
        <v>5500</v>
      </c>
      <c r="L210" s="163"/>
    </row>
    <row r="211" spans="1:14" ht="78.75">
      <c r="A211" s="33" t="s">
        <v>244</v>
      </c>
      <c r="B211" s="22" t="s">
        <v>703</v>
      </c>
      <c r="C211" s="22" t="s">
        <v>719</v>
      </c>
      <c r="D211" s="22" t="s">
        <v>539</v>
      </c>
      <c r="E211" s="22" t="s">
        <v>569</v>
      </c>
      <c r="F211" s="22" t="s">
        <v>570</v>
      </c>
      <c r="G211" s="22" t="s">
        <v>209</v>
      </c>
      <c r="H211" s="22" t="s">
        <v>630</v>
      </c>
      <c r="I211" s="90"/>
      <c r="J211" s="90"/>
      <c r="K211" s="257">
        <v>4000</v>
      </c>
      <c r="L211" s="164"/>
      <c r="M211" s="172"/>
      <c r="N211" s="172"/>
    </row>
    <row r="212" spans="1:14" ht="64.5" customHeight="1" thickBot="1">
      <c r="A212" s="69" t="s">
        <v>56</v>
      </c>
      <c r="B212" s="27" t="s">
        <v>703</v>
      </c>
      <c r="C212" s="27" t="s">
        <v>719</v>
      </c>
      <c r="D212" s="27" t="s">
        <v>539</v>
      </c>
      <c r="E212" s="27" t="s">
        <v>569</v>
      </c>
      <c r="F212" s="27" t="s">
        <v>595</v>
      </c>
      <c r="G212" s="27" t="s">
        <v>96</v>
      </c>
      <c r="H212" s="27" t="s">
        <v>630</v>
      </c>
      <c r="I212" s="91"/>
      <c r="J212" s="91"/>
      <c r="K212" s="258">
        <v>1500</v>
      </c>
      <c r="L212" s="164"/>
      <c r="M212" s="172"/>
      <c r="N212" s="172"/>
    </row>
    <row r="213" spans="1:14" ht="16.5" thickBot="1">
      <c r="A213" s="28" t="s">
        <v>620</v>
      </c>
      <c r="B213" s="29"/>
      <c r="C213" s="29"/>
      <c r="D213" s="29"/>
      <c r="E213" s="29"/>
      <c r="F213" s="29"/>
      <c r="G213" s="29"/>
      <c r="H213" s="29"/>
      <c r="I213" s="131" t="e">
        <f>I11+#REF!+I111+I123+I193+I204</f>
        <v>#REF!</v>
      </c>
      <c r="J213" s="131">
        <f>J11+J111+J123+J193+J204</f>
        <v>999999.97</v>
      </c>
      <c r="K213" s="30">
        <f>K11+K111+K123+K193+K204</f>
        <v>295261207.42</v>
      </c>
      <c r="L213" s="163"/>
      <c r="M213" s="173"/>
      <c r="N213" s="174"/>
    </row>
    <row r="214" ht="15">
      <c r="K214" s="24"/>
    </row>
    <row r="215" ht="15">
      <c r="K215" s="24"/>
    </row>
    <row r="216" ht="15">
      <c r="K216" s="24"/>
    </row>
    <row r="217" ht="15">
      <c r="K217" s="24"/>
    </row>
    <row r="218" ht="15">
      <c r="K218" s="24"/>
    </row>
    <row r="219" ht="15">
      <c r="K219" s="24"/>
    </row>
    <row r="220" ht="15">
      <c r="K220" s="24"/>
    </row>
    <row r="221" ht="15">
      <c r="K221" s="24"/>
    </row>
    <row r="222" ht="15">
      <c r="K222" s="24"/>
    </row>
    <row r="223" ht="15">
      <c r="K223" s="24"/>
    </row>
    <row r="224" ht="15">
      <c r="K224" s="24"/>
    </row>
    <row r="225" ht="15">
      <c r="K225" s="24"/>
    </row>
    <row r="226" ht="15">
      <c r="K226" s="24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</sheetData>
  <sheetProtection/>
  <mergeCells count="10">
    <mergeCell ref="B1:K1"/>
    <mergeCell ref="B3:K3"/>
    <mergeCell ref="A5:K6"/>
    <mergeCell ref="I8:K8"/>
    <mergeCell ref="A8:A9"/>
    <mergeCell ref="B8:B9"/>
    <mergeCell ref="C8:C9"/>
    <mergeCell ref="H8:H9"/>
    <mergeCell ref="D8:G8"/>
    <mergeCell ref="B2:K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F7" sqref="F7:H7"/>
    </sheetView>
  </sheetViews>
  <sheetFormatPr defaultColWidth="9.140625" defaultRowHeight="12.75"/>
  <cols>
    <col min="1" max="1" width="9.140625" style="47" customWidth="1"/>
    <col min="2" max="2" width="21.7109375" style="47" customWidth="1"/>
    <col min="3" max="3" width="9.140625" style="47" customWidth="1"/>
    <col min="4" max="4" width="12.8515625" style="47" customWidth="1"/>
    <col min="5" max="5" width="9.140625" style="47" customWidth="1"/>
    <col min="6" max="6" width="14.00390625" style="47" customWidth="1"/>
    <col min="7" max="7" width="13.7109375" style="47" customWidth="1"/>
    <col min="8" max="8" width="14.00390625" style="47" customWidth="1"/>
    <col min="9" max="16384" width="9.140625" style="47" customWidth="1"/>
  </cols>
  <sheetData>
    <row r="1" spans="1:8" ht="15.75">
      <c r="A1" s="4"/>
      <c r="B1" s="4"/>
      <c r="D1" s="44"/>
      <c r="E1" s="44"/>
      <c r="G1" s="44"/>
      <c r="H1" s="46" t="s">
        <v>538</v>
      </c>
    </row>
    <row r="2" spans="1:8" ht="15.75">
      <c r="A2" s="4"/>
      <c r="B2" s="4"/>
      <c r="E2" s="44"/>
      <c r="F2" s="44"/>
      <c r="G2" s="44"/>
      <c r="H2" s="46" t="s">
        <v>591</v>
      </c>
    </row>
    <row r="3" spans="1:8" ht="15.75">
      <c r="A3" s="4"/>
      <c r="B3" s="4"/>
      <c r="C3" s="48"/>
      <c r="E3" s="44"/>
      <c r="F3" s="44"/>
      <c r="G3" s="328" t="s">
        <v>142</v>
      </c>
      <c r="H3" s="46" t="s">
        <v>141</v>
      </c>
    </row>
    <row r="4" spans="1:6" ht="15.75">
      <c r="A4" s="4"/>
      <c r="B4" s="4"/>
      <c r="C4" s="48"/>
      <c r="D4" s="46"/>
      <c r="E4" s="46"/>
      <c r="F4" s="46"/>
    </row>
    <row r="5" spans="1:8" ht="15.75">
      <c r="A5" s="4"/>
      <c r="B5" s="4"/>
      <c r="C5" s="1"/>
      <c r="D5" s="2"/>
      <c r="E5" s="2"/>
      <c r="H5" s="46" t="s">
        <v>435</v>
      </c>
    </row>
    <row r="6" spans="1:8" ht="54" customHeight="1" thickBot="1">
      <c r="A6" s="320" t="s">
        <v>77</v>
      </c>
      <c r="B6" s="320"/>
      <c r="C6" s="320"/>
      <c r="D6" s="320"/>
      <c r="E6" s="320"/>
      <c r="F6" s="320"/>
      <c r="G6" s="320"/>
      <c r="H6" s="320"/>
    </row>
    <row r="7" spans="1:8" ht="52.5" customHeight="1" thickBot="1">
      <c r="A7" s="321" t="s">
        <v>666</v>
      </c>
      <c r="B7" s="321" t="s">
        <v>667</v>
      </c>
      <c r="C7" s="321" t="s">
        <v>701</v>
      </c>
      <c r="D7" s="321" t="s">
        <v>712</v>
      </c>
      <c r="E7" s="321" t="s">
        <v>717</v>
      </c>
      <c r="F7" s="323" t="s">
        <v>659</v>
      </c>
      <c r="G7" s="324"/>
      <c r="H7" s="325"/>
    </row>
    <row r="8" spans="1:8" ht="16.5" thickBot="1">
      <c r="A8" s="322"/>
      <c r="B8" s="322"/>
      <c r="C8" s="322"/>
      <c r="D8" s="322"/>
      <c r="E8" s="322"/>
      <c r="F8" s="34" t="s">
        <v>360</v>
      </c>
      <c r="G8" s="34" t="s">
        <v>361</v>
      </c>
      <c r="H8" s="34" t="s">
        <v>436</v>
      </c>
    </row>
    <row r="9" spans="1:8" ht="13.5" thickBot="1">
      <c r="A9" s="49" t="s">
        <v>592</v>
      </c>
      <c r="B9" s="317" t="s">
        <v>638</v>
      </c>
      <c r="C9" s="318"/>
      <c r="D9" s="318"/>
      <c r="E9" s="318"/>
      <c r="F9" s="318"/>
      <c r="G9" s="318"/>
      <c r="H9" s="319"/>
    </row>
    <row r="10" spans="1:8" ht="16.5" thickBot="1">
      <c r="A10" s="45">
        <v>1</v>
      </c>
      <c r="B10" s="50" t="s">
        <v>639</v>
      </c>
      <c r="C10" s="51" t="s">
        <v>684</v>
      </c>
      <c r="D10" s="45">
        <v>3190051200</v>
      </c>
      <c r="E10" s="51" t="s">
        <v>404</v>
      </c>
      <c r="F10" s="53">
        <v>2549</v>
      </c>
      <c r="G10" s="53">
        <v>172.5</v>
      </c>
      <c r="H10" s="53">
        <v>278</v>
      </c>
    </row>
    <row r="11" spans="1:8" ht="16.5" thickBot="1">
      <c r="A11" s="45">
        <v>2</v>
      </c>
      <c r="B11" s="50" t="s">
        <v>640</v>
      </c>
      <c r="C11" s="51" t="s">
        <v>684</v>
      </c>
      <c r="D11" s="45">
        <v>3190051200</v>
      </c>
      <c r="E11" s="51" t="s">
        <v>404</v>
      </c>
      <c r="F11" s="53">
        <v>4677</v>
      </c>
      <c r="G11" s="53">
        <v>315</v>
      </c>
      <c r="H11" s="53">
        <v>509</v>
      </c>
    </row>
    <row r="12" spans="1:8" ht="16.5" thickBot="1">
      <c r="A12" s="45">
        <v>3</v>
      </c>
      <c r="B12" s="50" t="s">
        <v>641</v>
      </c>
      <c r="C12" s="51" t="s">
        <v>684</v>
      </c>
      <c r="D12" s="45">
        <v>3190051200</v>
      </c>
      <c r="E12" s="51" t="s">
        <v>404</v>
      </c>
      <c r="F12" s="53">
        <v>3119</v>
      </c>
      <c r="G12" s="53">
        <v>210</v>
      </c>
      <c r="H12" s="53">
        <v>339</v>
      </c>
    </row>
    <row r="13" spans="1:8" ht="16.5" thickBot="1">
      <c r="A13" s="45">
        <v>4</v>
      </c>
      <c r="B13" s="50" t="s">
        <v>642</v>
      </c>
      <c r="C13" s="51" t="s">
        <v>684</v>
      </c>
      <c r="D13" s="45">
        <v>3190051200</v>
      </c>
      <c r="E13" s="51" t="s">
        <v>404</v>
      </c>
      <c r="F13" s="53">
        <v>6295.8</v>
      </c>
      <c r="G13" s="53">
        <v>424</v>
      </c>
      <c r="H13" s="53">
        <v>685</v>
      </c>
    </row>
    <row r="14" spans="1:8" ht="16.5" thickBot="1">
      <c r="A14" s="45">
        <v>5</v>
      </c>
      <c r="B14" s="52" t="s">
        <v>643</v>
      </c>
      <c r="C14" s="51" t="s">
        <v>684</v>
      </c>
      <c r="D14" s="45">
        <v>3190051200</v>
      </c>
      <c r="E14" s="51" t="s">
        <v>404</v>
      </c>
      <c r="F14" s="53">
        <v>6989</v>
      </c>
      <c r="G14" s="53">
        <v>471.5</v>
      </c>
      <c r="H14" s="53">
        <v>761</v>
      </c>
    </row>
    <row r="15" spans="1:8" ht="16.5" thickBot="1">
      <c r="A15" s="45">
        <v>6</v>
      </c>
      <c r="B15" s="50" t="s">
        <v>644</v>
      </c>
      <c r="C15" s="51" t="s">
        <v>684</v>
      </c>
      <c r="D15" s="45">
        <v>3190051200</v>
      </c>
      <c r="E15" s="51" t="s">
        <v>404</v>
      </c>
      <c r="F15" s="53">
        <v>5228</v>
      </c>
      <c r="G15" s="53">
        <v>352</v>
      </c>
      <c r="H15" s="53">
        <v>569</v>
      </c>
    </row>
    <row r="16" spans="1:8" ht="16.5" thickBot="1">
      <c r="A16" s="45">
        <v>7</v>
      </c>
      <c r="B16" s="50" t="s">
        <v>645</v>
      </c>
      <c r="C16" s="51" t="s">
        <v>684</v>
      </c>
      <c r="D16" s="45">
        <v>3190051200</v>
      </c>
      <c r="E16" s="51" t="s">
        <v>404</v>
      </c>
      <c r="F16" s="53">
        <v>2203.2</v>
      </c>
      <c r="G16" s="53">
        <v>148</v>
      </c>
      <c r="H16" s="53">
        <v>239</v>
      </c>
    </row>
    <row r="17" spans="1:8" ht="16.5" thickBot="1">
      <c r="A17" s="45">
        <v>8</v>
      </c>
      <c r="B17" s="50" t="s">
        <v>646</v>
      </c>
      <c r="C17" s="51" t="s">
        <v>684</v>
      </c>
      <c r="D17" s="45">
        <v>3190051200</v>
      </c>
      <c r="E17" s="51" t="s">
        <v>404</v>
      </c>
      <c r="F17" s="53">
        <v>6939</v>
      </c>
      <c r="G17" s="53">
        <v>467</v>
      </c>
      <c r="H17" s="53">
        <v>755</v>
      </c>
    </row>
    <row r="18" spans="1:8" ht="16.5" thickBot="1">
      <c r="A18" s="50"/>
      <c r="B18" s="50" t="s">
        <v>647</v>
      </c>
      <c r="C18" s="51"/>
      <c r="D18" s="45"/>
      <c r="E18" s="51"/>
      <c r="F18" s="53">
        <f>SUM(F10:F17)</f>
        <v>38000</v>
      </c>
      <c r="G18" s="53">
        <f>SUM(G10:G17)</f>
        <v>2560</v>
      </c>
      <c r="H18" s="53">
        <f>SUM(H10:H17)</f>
        <v>4135</v>
      </c>
    </row>
    <row r="20" spans="1:7" s="213" customFormat="1" ht="15.75">
      <c r="A20" s="210"/>
      <c r="B20" s="210"/>
      <c r="C20" s="211"/>
      <c r="D20" s="212"/>
      <c r="E20" s="212"/>
      <c r="G20" s="214"/>
    </row>
    <row r="21" spans="1:8" s="213" customFormat="1" ht="32.25" customHeight="1">
      <c r="A21" s="4"/>
      <c r="B21" s="4"/>
      <c r="C21" s="1"/>
      <c r="D21" s="2"/>
      <c r="E21" s="2"/>
      <c r="F21" s="47"/>
      <c r="G21" s="47"/>
      <c r="H21" s="46" t="s">
        <v>154</v>
      </c>
    </row>
    <row r="22" spans="1:8" s="213" customFormat="1" ht="86.25" customHeight="1" thickBot="1">
      <c r="A22" s="320" t="s">
        <v>231</v>
      </c>
      <c r="B22" s="320"/>
      <c r="C22" s="320"/>
      <c r="D22" s="320"/>
      <c r="E22" s="320"/>
      <c r="F22" s="320"/>
      <c r="G22" s="320"/>
      <c r="H22" s="320"/>
    </row>
    <row r="23" spans="1:8" s="213" customFormat="1" ht="16.5" customHeight="1">
      <c r="A23" s="321" t="s">
        <v>666</v>
      </c>
      <c r="B23" s="321" t="s">
        <v>667</v>
      </c>
      <c r="C23" s="321" t="s">
        <v>701</v>
      </c>
      <c r="D23" s="321" t="s">
        <v>712</v>
      </c>
      <c r="E23" s="321" t="s">
        <v>717</v>
      </c>
      <c r="F23" s="326" t="s">
        <v>360</v>
      </c>
      <c r="G23" s="321" t="s">
        <v>361</v>
      </c>
      <c r="H23" s="321" t="s">
        <v>436</v>
      </c>
    </row>
    <row r="24" spans="1:8" s="213" customFormat="1" ht="13.5" thickBot="1">
      <c r="A24" s="322"/>
      <c r="B24" s="322"/>
      <c r="C24" s="322"/>
      <c r="D24" s="322"/>
      <c r="E24" s="322"/>
      <c r="F24" s="327"/>
      <c r="G24" s="322"/>
      <c r="H24" s="322"/>
    </row>
    <row r="25" spans="1:8" s="213" customFormat="1" ht="13.5" thickBot="1">
      <c r="A25" s="49" t="s">
        <v>618</v>
      </c>
      <c r="B25" s="317" t="s">
        <v>619</v>
      </c>
      <c r="C25" s="318"/>
      <c r="D25" s="318"/>
      <c r="E25" s="318"/>
      <c r="F25" s="318"/>
      <c r="G25" s="318"/>
      <c r="H25" s="319"/>
    </row>
    <row r="26" spans="1:8" s="213" customFormat="1" ht="16.5" thickBot="1">
      <c r="A26" s="45">
        <v>1</v>
      </c>
      <c r="B26" s="50" t="s">
        <v>639</v>
      </c>
      <c r="C26" s="51" t="s">
        <v>439</v>
      </c>
      <c r="D26" s="51" t="s">
        <v>162</v>
      </c>
      <c r="E26" s="51" t="s">
        <v>155</v>
      </c>
      <c r="F26" s="248">
        <v>32841</v>
      </c>
      <c r="G26" s="53">
        <v>32841</v>
      </c>
      <c r="H26" s="53"/>
    </row>
    <row r="27" spans="1:8" s="213" customFormat="1" ht="16.5" thickBot="1">
      <c r="A27" s="45">
        <v>2</v>
      </c>
      <c r="B27" s="50" t="s">
        <v>640</v>
      </c>
      <c r="C27" s="51" t="s">
        <v>439</v>
      </c>
      <c r="D27" s="51" t="s">
        <v>162</v>
      </c>
      <c r="E27" s="51" t="s">
        <v>155</v>
      </c>
      <c r="F27" s="249">
        <v>69954</v>
      </c>
      <c r="G27" s="53">
        <v>69954</v>
      </c>
      <c r="H27" s="53"/>
    </row>
    <row r="28" spans="1:8" s="213" customFormat="1" ht="16.5" thickBot="1">
      <c r="A28" s="45">
        <v>3</v>
      </c>
      <c r="B28" s="50" t="s">
        <v>641</v>
      </c>
      <c r="C28" s="51" t="s">
        <v>439</v>
      </c>
      <c r="D28" s="51" t="s">
        <v>162</v>
      </c>
      <c r="E28" s="51" t="s">
        <v>155</v>
      </c>
      <c r="F28" s="249">
        <v>63279</v>
      </c>
      <c r="G28" s="53">
        <v>63279</v>
      </c>
      <c r="H28" s="53"/>
    </row>
    <row r="29" spans="1:8" s="213" customFormat="1" ht="16.5" thickBot="1">
      <c r="A29" s="45">
        <v>4</v>
      </c>
      <c r="B29" s="50" t="s">
        <v>642</v>
      </c>
      <c r="C29" s="51" t="s">
        <v>439</v>
      </c>
      <c r="D29" s="51" t="s">
        <v>162</v>
      </c>
      <c r="E29" s="51" t="s">
        <v>155</v>
      </c>
      <c r="F29" s="249">
        <v>18156</v>
      </c>
      <c r="G29" s="53">
        <v>18156</v>
      </c>
      <c r="H29" s="53"/>
    </row>
    <row r="30" spans="1:8" s="213" customFormat="1" ht="16.5" thickBot="1">
      <c r="A30" s="45">
        <v>5</v>
      </c>
      <c r="B30" s="50" t="s">
        <v>644</v>
      </c>
      <c r="C30" s="51" t="s">
        <v>439</v>
      </c>
      <c r="D30" s="51" t="s">
        <v>162</v>
      </c>
      <c r="E30" s="51" t="s">
        <v>155</v>
      </c>
      <c r="F30" s="249">
        <v>40851</v>
      </c>
      <c r="G30" s="53">
        <v>40851</v>
      </c>
      <c r="H30" s="53"/>
    </row>
    <row r="31" spans="1:8" s="213" customFormat="1" ht="16.5" thickBot="1">
      <c r="A31" s="45">
        <v>6</v>
      </c>
      <c r="B31" s="50" t="s">
        <v>645</v>
      </c>
      <c r="C31" s="51" t="s">
        <v>439</v>
      </c>
      <c r="D31" s="51" t="s">
        <v>162</v>
      </c>
      <c r="E31" s="51" t="s">
        <v>155</v>
      </c>
      <c r="F31" s="249">
        <v>18156</v>
      </c>
      <c r="G31" s="53">
        <v>18156</v>
      </c>
      <c r="H31" s="53"/>
    </row>
    <row r="32" spans="1:8" s="213" customFormat="1" ht="16.5" thickBot="1">
      <c r="A32" s="45">
        <v>7</v>
      </c>
      <c r="B32" s="50" t="s">
        <v>646</v>
      </c>
      <c r="C32" s="51" t="s">
        <v>439</v>
      </c>
      <c r="D32" s="51" t="s">
        <v>162</v>
      </c>
      <c r="E32" s="51" t="s">
        <v>155</v>
      </c>
      <c r="F32" s="249">
        <v>23763</v>
      </c>
      <c r="G32" s="53">
        <v>23763</v>
      </c>
      <c r="H32" s="53"/>
    </row>
    <row r="33" spans="1:8" ht="16.5" thickBot="1">
      <c r="A33" s="50"/>
      <c r="B33" s="50" t="s">
        <v>647</v>
      </c>
      <c r="C33" s="51"/>
      <c r="D33" s="45"/>
      <c r="E33" s="51"/>
      <c r="F33" s="53">
        <f>SUM(F26:F32)</f>
        <v>267000</v>
      </c>
      <c r="G33" s="53">
        <f>SUM(G26:G32)</f>
        <v>267000</v>
      </c>
      <c r="H33" s="53">
        <f>SUM(H26:H32)</f>
        <v>0</v>
      </c>
    </row>
    <row r="36" spans="1:8" ht="15.75">
      <c r="A36" s="4"/>
      <c r="B36" s="4"/>
      <c r="C36" s="1"/>
      <c r="D36" s="2"/>
      <c r="E36" s="2"/>
      <c r="H36" s="46" t="s">
        <v>173</v>
      </c>
    </row>
    <row r="37" spans="1:8" ht="159.75" customHeight="1" thickBot="1">
      <c r="A37" s="320" t="s">
        <v>232</v>
      </c>
      <c r="B37" s="320"/>
      <c r="C37" s="320"/>
      <c r="D37" s="320"/>
      <c r="E37" s="320"/>
      <c r="F37" s="320"/>
      <c r="G37" s="320"/>
      <c r="H37" s="320"/>
    </row>
    <row r="38" spans="1:8" ht="12.75">
      <c r="A38" s="321" t="s">
        <v>666</v>
      </c>
      <c r="B38" s="321" t="s">
        <v>667</v>
      </c>
      <c r="C38" s="321" t="s">
        <v>701</v>
      </c>
      <c r="D38" s="321" t="s">
        <v>712</v>
      </c>
      <c r="E38" s="321" t="s">
        <v>717</v>
      </c>
      <c r="F38" s="326" t="s">
        <v>360</v>
      </c>
      <c r="G38" s="321" t="s">
        <v>361</v>
      </c>
      <c r="H38" s="321" t="s">
        <v>436</v>
      </c>
    </row>
    <row r="39" spans="1:8" ht="13.5" thickBot="1">
      <c r="A39" s="322"/>
      <c r="B39" s="322"/>
      <c r="C39" s="322"/>
      <c r="D39" s="322"/>
      <c r="E39" s="322"/>
      <c r="F39" s="327"/>
      <c r="G39" s="322"/>
      <c r="H39" s="322"/>
    </row>
    <row r="40" spans="1:8" ht="13.5" thickBot="1">
      <c r="A40" s="49" t="s">
        <v>618</v>
      </c>
      <c r="B40" s="317" t="s">
        <v>619</v>
      </c>
      <c r="C40" s="318"/>
      <c r="D40" s="318"/>
      <c r="E40" s="318"/>
      <c r="F40" s="318"/>
      <c r="G40" s="318"/>
      <c r="H40" s="319"/>
    </row>
    <row r="41" spans="1:8" ht="16.5" thickBot="1">
      <c r="A41" s="45">
        <v>1</v>
      </c>
      <c r="B41" s="50" t="s">
        <v>639</v>
      </c>
      <c r="C41" s="51" t="s">
        <v>584</v>
      </c>
      <c r="D41" s="51" t="s">
        <v>174</v>
      </c>
      <c r="E41" s="51" t="s">
        <v>155</v>
      </c>
      <c r="F41" s="281">
        <f>159191+101990</f>
        <v>261181</v>
      </c>
      <c r="G41" s="53">
        <v>159191</v>
      </c>
      <c r="H41" s="53"/>
    </row>
    <row r="42" spans="1:8" ht="16.5" thickBot="1">
      <c r="A42" s="45">
        <v>2</v>
      </c>
      <c r="B42" s="50" t="s">
        <v>640</v>
      </c>
      <c r="C42" s="51" t="s">
        <v>584</v>
      </c>
      <c r="D42" s="51" t="s">
        <v>174</v>
      </c>
      <c r="E42" s="51" t="s">
        <v>155</v>
      </c>
      <c r="F42" s="282">
        <f>436804.7+227209.99</f>
        <v>664014.69</v>
      </c>
      <c r="G42" s="53">
        <v>436804.7</v>
      </c>
      <c r="H42" s="53"/>
    </row>
    <row r="43" spans="1:8" ht="16.5" thickBot="1">
      <c r="A43" s="45">
        <v>3</v>
      </c>
      <c r="B43" s="50" t="s">
        <v>641</v>
      </c>
      <c r="C43" s="51" t="s">
        <v>584</v>
      </c>
      <c r="D43" s="51" t="s">
        <v>174</v>
      </c>
      <c r="E43" s="51" t="s">
        <v>155</v>
      </c>
      <c r="F43" s="282">
        <f>419332.5+208749.99</f>
        <v>628082.49</v>
      </c>
      <c r="G43" s="53">
        <v>419332.5</v>
      </c>
      <c r="H43" s="53"/>
    </row>
    <row r="44" spans="1:8" ht="16.5" thickBot="1">
      <c r="A44" s="45">
        <v>4</v>
      </c>
      <c r="B44" s="50" t="s">
        <v>642</v>
      </c>
      <c r="C44" s="51" t="s">
        <v>584</v>
      </c>
      <c r="D44" s="51" t="s">
        <v>174</v>
      </c>
      <c r="E44" s="51" t="s">
        <v>155</v>
      </c>
      <c r="F44" s="282">
        <f>132012.1+66200</f>
        <v>198212.1</v>
      </c>
      <c r="G44" s="53">
        <v>132012.1</v>
      </c>
      <c r="H44" s="53"/>
    </row>
    <row r="45" spans="1:8" ht="16.5" thickBot="1">
      <c r="A45" s="45">
        <v>5</v>
      </c>
      <c r="B45" s="50" t="s">
        <v>644</v>
      </c>
      <c r="C45" s="51" t="s">
        <v>584</v>
      </c>
      <c r="D45" s="51" t="s">
        <v>174</v>
      </c>
      <c r="E45" s="51" t="s">
        <v>155</v>
      </c>
      <c r="F45" s="282">
        <f>310616.7+154649.99</f>
        <v>465266.69</v>
      </c>
      <c r="G45" s="53">
        <v>310616.7</v>
      </c>
      <c r="H45" s="53"/>
    </row>
    <row r="46" spans="1:8" ht="16.5" thickBot="1">
      <c r="A46" s="45">
        <v>6</v>
      </c>
      <c r="B46" s="50" t="s">
        <v>645</v>
      </c>
      <c r="C46" s="51" t="s">
        <v>584</v>
      </c>
      <c r="D46" s="51" t="s">
        <v>174</v>
      </c>
      <c r="E46" s="51" t="s">
        <v>155</v>
      </c>
      <c r="F46" s="282">
        <f>252376+126350</f>
        <v>378726</v>
      </c>
      <c r="G46" s="53">
        <v>252376</v>
      </c>
      <c r="H46" s="53"/>
    </row>
    <row r="47" spans="1:8" ht="16.5" thickBot="1">
      <c r="A47" s="45">
        <v>7</v>
      </c>
      <c r="B47" s="50" t="s">
        <v>646</v>
      </c>
      <c r="C47" s="51" t="s">
        <v>584</v>
      </c>
      <c r="D47" s="51" t="s">
        <v>174</v>
      </c>
      <c r="E47" s="51" t="s">
        <v>155</v>
      </c>
      <c r="F47" s="282">
        <f>231021.1+114850</f>
        <v>345871.1</v>
      </c>
      <c r="G47" s="53">
        <v>231021.1</v>
      </c>
      <c r="H47" s="53"/>
    </row>
    <row r="48" spans="1:8" ht="16.5" thickBot="1">
      <c r="A48" s="50"/>
      <c r="B48" s="50" t="s">
        <v>647</v>
      </c>
      <c r="C48" s="51"/>
      <c r="D48" s="45"/>
      <c r="E48" s="51"/>
      <c r="F48" s="280">
        <f>SUM(F41:F47)</f>
        <v>2941354.0700000003</v>
      </c>
      <c r="G48" s="53">
        <f>SUM(G41:G47)</f>
        <v>1941354.1</v>
      </c>
      <c r="H48" s="53">
        <f>SUM(H41:H47)</f>
        <v>0</v>
      </c>
    </row>
    <row r="51" spans="1:8" ht="15.75">
      <c r="A51" s="4"/>
      <c r="B51" s="4"/>
      <c r="C51" s="1"/>
      <c r="D51" s="2"/>
      <c r="E51" s="2"/>
      <c r="H51" s="46" t="s">
        <v>175</v>
      </c>
    </row>
    <row r="52" spans="1:8" ht="81.75" customHeight="1" thickBot="1">
      <c r="A52" s="320" t="s">
        <v>233</v>
      </c>
      <c r="B52" s="320"/>
      <c r="C52" s="320"/>
      <c r="D52" s="320"/>
      <c r="E52" s="320"/>
      <c r="F52" s="320"/>
      <c r="G52" s="320"/>
      <c r="H52" s="320"/>
    </row>
    <row r="53" spans="1:8" ht="12.75">
      <c r="A53" s="321" t="s">
        <v>666</v>
      </c>
      <c r="B53" s="321" t="s">
        <v>667</v>
      </c>
      <c r="C53" s="321" t="s">
        <v>701</v>
      </c>
      <c r="D53" s="321" t="s">
        <v>712</v>
      </c>
      <c r="E53" s="321" t="s">
        <v>717</v>
      </c>
      <c r="F53" s="326" t="s">
        <v>360</v>
      </c>
      <c r="G53" s="321" t="s">
        <v>361</v>
      </c>
      <c r="H53" s="321" t="s">
        <v>436</v>
      </c>
    </row>
    <row r="54" spans="1:8" ht="21" customHeight="1" thickBot="1">
      <c r="A54" s="322"/>
      <c r="B54" s="322"/>
      <c r="C54" s="322"/>
      <c r="D54" s="322"/>
      <c r="E54" s="322"/>
      <c r="F54" s="327"/>
      <c r="G54" s="322"/>
      <c r="H54" s="322"/>
    </row>
    <row r="55" spans="1:8" ht="13.5" thickBot="1">
      <c r="A55" s="49" t="s">
        <v>618</v>
      </c>
      <c r="B55" s="317" t="s">
        <v>619</v>
      </c>
      <c r="C55" s="318"/>
      <c r="D55" s="318"/>
      <c r="E55" s="318"/>
      <c r="F55" s="318"/>
      <c r="G55" s="318"/>
      <c r="H55" s="319"/>
    </row>
    <row r="56" spans="1:8" ht="16.5" thickBot="1">
      <c r="A56" s="45">
        <v>1</v>
      </c>
      <c r="B56" s="50" t="s">
        <v>639</v>
      </c>
      <c r="C56" s="51" t="s">
        <v>439</v>
      </c>
      <c r="D56" s="51" t="s">
        <v>176</v>
      </c>
      <c r="E56" s="51" t="s">
        <v>155</v>
      </c>
      <c r="F56" s="248">
        <v>134640</v>
      </c>
      <c r="G56" s="53">
        <v>134640</v>
      </c>
      <c r="H56" s="53"/>
    </row>
    <row r="57" spans="1:8" ht="16.5" thickBot="1">
      <c r="A57" s="45">
        <v>2</v>
      </c>
      <c r="B57" s="50" t="s">
        <v>640</v>
      </c>
      <c r="C57" s="51" t="s">
        <v>439</v>
      </c>
      <c r="D57" s="51" t="s">
        <v>176</v>
      </c>
      <c r="E57" s="51" t="s">
        <v>155</v>
      </c>
      <c r="F57" s="249">
        <v>75240</v>
      </c>
      <c r="G57" s="53">
        <v>75240</v>
      </c>
      <c r="H57" s="53"/>
    </row>
    <row r="58" spans="1:8" ht="16.5" thickBot="1">
      <c r="A58" s="45">
        <v>3</v>
      </c>
      <c r="B58" s="50" t="s">
        <v>641</v>
      </c>
      <c r="C58" s="51" t="s">
        <v>439</v>
      </c>
      <c r="D58" s="51" t="s">
        <v>176</v>
      </c>
      <c r="E58" s="51" t="s">
        <v>155</v>
      </c>
      <c r="F58" s="249">
        <v>229680</v>
      </c>
      <c r="G58" s="53">
        <v>229680</v>
      </c>
      <c r="H58" s="53"/>
    </row>
    <row r="59" spans="1:8" ht="16.5" thickBot="1">
      <c r="A59" s="45">
        <v>4</v>
      </c>
      <c r="B59" s="50" t="s">
        <v>642</v>
      </c>
      <c r="C59" s="51" t="s">
        <v>439</v>
      </c>
      <c r="D59" s="51" t="s">
        <v>176</v>
      </c>
      <c r="E59" s="51" t="s">
        <v>155</v>
      </c>
      <c r="F59" s="249">
        <v>125400</v>
      </c>
      <c r="G59" s="53">
        <v>125400</v>
      </c>
      <c r="H59" s="53"/>
    </row>
    <row r="60" spans="1:8" ht="16.5" thickBot="1">
      <c r="A60" s="45">
        <v>5</v>
      </c>
      <c r="B60" s="50" t="s">
        <v>644</v>
      </c>
      <c r="C60" s="51" t="s">
        <v>439</v>
      </c>
      <c r="D60" s="51" t="s">
        <v>176</v>
      </c>
      <c r="E60" s="51" t="s">
        <v>155</v>
      </c>
      <c r="F60" s="249">
        <v>405240</v>
      </c>
      <c r="G60" s="53">
        <v>405240</v>
      </c>
      <c r="H60" s="53"/>
    </row>
    <row r="61" spans="1:8" ht="16.5" thickBot="1">
      <c r="A61" s="45">
        <v>6</v>
      </c>
      <c r="B61" s="50" t="s">
        <v>645</v>
      </c>
      <c r="C61" s="51" t="s">
        <v>439</v>
      </c>
      <c r="D61" s="51" t="s">
        <v>176</v>
      </c>
      <c r="E61" s="51" t="s">
        <v>155</v>
      </c>
      <c r="F61" s="249">
        <v>109560</v>
      </c>
      <c r="G61" s="53">
        <v>109560</v>
      </c>
      <c r="H61" s="53"/>
    </row>
    <row r="62" spans="1:8" ht="16.5" thickBot="1">
      <c r="A62" s="45">
        <v>7</v>
      </c>
      <c r="B62" s="50" t="s">
        <v>646</v>
      </c>
      <c r="C62" s="51" t="s">
        <v>439</v>
      </c>
      <c r="D62" s="51" t="s">
        <v>176</v>
      </c>
      <c r="E62" s="51" t="s">
        <v>155</v>
      </c>
      <c r="F62" s="249">
        <v>240240</v>
      </c>
      <c r="G62" s="53">
        <v>240240</v>
      </c>
      <c r="H62" s="53"/>
    </row>
    <row r="63" spans="1:8" ht="16.5" thickBot="1">
      <c r="A63" s="50"/>
      <c r="B63" s="50" t="s">
        <v>647</v>
      </c>
      <c r="C63" s="51"/>
      <c r="D63" s="45"/>
      <c r="E63" s="51"/>
      <c r="F63" s="53">
        <f>SUM(F56:F62)</f>
        <v>1320000</v>
      </c>
      <c r="G63" s="53">
        <f>SUM(G56:G62)</f>
        <v>1320000</v>
      </c>
      <c r="H63" s="53">
        <f>SUM(H56:H62)</f>
        <v>0</v>
      </c>
    </row>
  </sheetData>
  <sheetProtection/>
  <mergeCells count="38">
    <mergeCell ref="B55:H55"/>
    <mergeCell ref="B40:H40"/>
    <mergeCell ref="A52:H52"/>
    <mergeCell ref="A53:A54"/>
    <mergeCell ref="B53:B54"/>
    <mergeCell ref="C53:C54"/>
    <mergeCell ref="D53:D54"/>
    <mergeCell ref="E53:E54"/>
    <mergeCell ref="F53:F54"/>
    <mergeCell ref="G53:G54"/>
    <mergeCell ref="H53:H54"/>
    <mergeCell ref="A37:H37"/>
    <mergeCell ref="A38:A39"/>
    <mergeCell ref="B38:B39"/>
    <mergeCell ref="C38:C39"/>
    <mergeCell ref="D38:D39"/>
    <mergeCell ref="E38:E39"/>
    <mergeCell ref="F38:F39"/>
    <mergeCell ref="G38:G39"/>
    <mergeCell ref="H38:H39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.</cp:lastModifiedBy>
  <cp:lastPrinted>2018-03-21T08:01:15Z</cp:lastPrinted>
  <dcterms:created xsi:type="dcterms:W3CDTF">2012-10-04T08:08:03Z</dcterms:created>
  <dcterms:modified xsi:type="dcterms:W3CDTF">2018-03-30T07:22:12Z</dcterms:modified>
  <cp:category/>
  <cp:version/>
  <cp:contentType/>
  <cp:contentStatus/>
</cp:coreProperties>
</file>