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firstSheet="3" activeTab="4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№2'!$A$1:$E$187</definedName>
    <definedName name="_xlnm.Print_Area" localSheetId="2">'Приложение №3'!$A$1:$C$109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№6'!$A$1:$F$317</definedName>
    <definedName name="_xlnm.Print_Area" localSheetId="6">'Приложение №7'!$A$1:$F$296</definedName>
    <definedName name="_xlnm.Print_Area" localSheetId="7">'Приложение №8'!$A$1:$K$249</definedName>
    <definedName name="_xlnm.Print_Area" localSheetId="8">'Приложение №9'!$A$1:$J$250</definedName>
  </definedNames>
  <calcPr fullCalcOnLoad="1"/>
</workbook>
</file>

<file path=xl/sharedStrings.xml><?xml version="1.0" encoding="utf-8"?>
<sst xmlns="http://schemas.openxmlformats.org/spreadsheetml/2006/main" count="5344" uniqueCount="1528">
  <si>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</si>
  <si>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</si>
  <si>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</si>
  <si>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</si>
  <si>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</si>
  <si>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</si>
  <si>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</si>
  <si>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</si>
  <si>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</si>
  <si>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</si>
  <si>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</si>
  <si>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</si>
  <si>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</si>
  <si>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</si>
  <si>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</si>
  <si>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</si>
  <si>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</si>
  <si>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</si>
  <si>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</si>
  <si>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</si>
  <si>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</si>
  <si>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</si>
  <si>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</si>
  <si>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</si>
  <si>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</si>
  <si>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</si>
  <si>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</si>
  <si>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</si>
  <si>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</si>
  <si>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</si>
  <si>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</si>
  <si>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</si>
  <si>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</si>
  <si>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</si>
  <si>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</si>
  <si>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</si>
  <si>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</si>
  <si>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</si>
  <si>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</si>
  <si>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</si>
  <si>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</si>
  <si>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</si>
  <si>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</si>
  <si>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</si>
  <si>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</si>
  <si>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</si>
  <si>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</si>
  <si>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</si>
  <si>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</si>
  <si>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</si>
  <si>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</si>
  <si>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</si>
  <si>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</si>
  <si>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</si>
  <si>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</si>
  <si>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</si>
  <si>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</si>
  <si>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</si>
  <si>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</si>
  <si>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</si>
  <si>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</si>
  <si>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</si>
  <si>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</si>
  <si>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</si>
  <si>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</si>
  <si>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</si>
  <si>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</si>
  <si>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</si>
  <si>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</si>
  <si>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</si>
  <si>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</si>
  <si>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</si>
  <si>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</si>
  <si>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</si>
  <si>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</si>
  <si>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</si>
  <si>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</si>
  <si>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</si>
  <si>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</si>
  <si>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</si>
  <si>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</si>
  <si>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</si>
  <si>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</si>
  <si>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</si>
  <si>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</si>
  <si>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</si>
  <si>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</si>
  <si>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</si>
  <si>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</si>
  <si>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</si>
  <si>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</si>
  <si>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</si>
  <si>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</si>
  <si>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</si>
  <si>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</si>
  <si>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</si>
  <si>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</si>
  <si>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</si>
  <si>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</si>
  <si>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</si>
  <si>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</si>
  <si>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</si>
  <si>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</si>
  <si>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</si>
  <si>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</si>
  <si>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</si>
  <si>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</si>
  <si>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</si>
  <si>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</si>
  <si>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</si>
  <si>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</si>
  <si>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</si>
  <si>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</si>
  <si>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</si>
  <si>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</si>
  <si>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</si>
  <si>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</si>
  <si>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</si>
  <si>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</si>
  <si>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</si>
  <si>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</si>
  <si>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</si>
  <si>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</si>
  <si>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</si>
  <si>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</si>
  <si>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</si>
  <si>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</si>
  <si>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</si>
  <si>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</si>
  <si>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</si>
  <si>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</si>
  <si>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</si>
  <si>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</si>
  <si>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</si>
  <si>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</si>
  <si>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</si>
  <si>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</si>
  <si>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</si>
  <si>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</si>
  <si>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</si>
  <si>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</si>
  <si>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</si>
  <si>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</si>
  <si>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</si>
  <si>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</si>
  <si>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</si>
  <si>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</si>
  <si>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</si>
  <si>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</si>
  <si>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</si>
  <si>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</si>
  <si>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</si>
  <si>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</si>
  <si>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</si>
  <si>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</si>
  <si>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</si>
  <si>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</si>
  <si>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</si>
  <si>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</si>
  <si>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</si>
  <si>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</si>
  <si>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</si>
  <si>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</si>
  <si>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</si>
  <si>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</si>
  <si>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</si>
  <si>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</si>
  <si>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</si>
  <si>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</si>
  <si>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</si>
  <si>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</si>
  <si>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</si>
  <si>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</si>
  <si>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</si>
  <si>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</si>
  <si>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</si>
  <si>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</si>
  <si>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</si>
  <si>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</si>
  <si>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</si>
  <si>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</si>
  <si>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</si>
  <si>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</si>
  <si>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</si>
  <si>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</si>
  <si>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</si>
  <si>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</si>
  <si>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</si>
  <si>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</si>
  <si>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</si>
  <si>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</si>
  <si>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</si>
  <si>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</si>
  <si>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</si>
  <si>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</si>
  <si>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</si>
  <si>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</si>
  <si>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</si>
  <si>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</si>
  <si>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</si>
  <si>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</si>
  <si>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</si>
  <si>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</si>
  <si>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</si>
  <si>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</si>
  <si>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</si>
  <si>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</si>
  <si>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</si>
  <si>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</si>
  <si>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</si>
  <si>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</si>
  <si>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</si>
  <si>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</si>
  <si>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</si>
  <si>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</si>
  <si>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</si>
  <si>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</si>
  <si>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</si>
  <si>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</si>
  <si>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</si>
  <si>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</si>
  <si>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</si>
  <si>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</si>
  <si>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</si>
  <si>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</si>
  <si>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</si>
  <si>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</si>
  <si>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</si>
  <si>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</si>
  <si>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</si>
  <si>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</si>
  <si>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</si>
  <si>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</si>
  <si>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</si>
  <si>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</si>
  <si>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</si>
  <si>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</si>
  <si>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</si>
  <si>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</si>
  <si>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</si>
  <si>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</si>
  <si>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</si>
  <si>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</si>
  <si>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</si>
  <si>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</si>
  <si>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</si>
  <si>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</si>
  <si>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</si>
  <si>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</si>
  <si>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</si>
  <si>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</si>
  <si>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</si>
  <si>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</si>
  <si>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</si>
  <si>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</si>
  <si>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</si>
  <si>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</si>
  <si>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</si>
  <si>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</si>
  <si>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</si>
  <si>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</si>
  <si>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</si>
  <si>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</si>
  <si>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</si>
  <si>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</si>
  <si>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</si>
  <si>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</si>
  <si>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</si>
  <si>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</si>
  <si>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</si>
  <si>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</si>
  <si>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</si>
  <si>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</si>
  <si>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</si>
  <si>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</si>
  <si>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</si>
  <si>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</si>
  <si>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</si>
  <si>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</si>
  <si>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</si>
  <si>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</si>
  <si>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</si>
  <si>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</si>
  <si>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</si>
  <si>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</si>
  <si>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</si>
  <si>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</si>
  <si>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</si>
  <si>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</si>
  <si>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</si>
  <si>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</si>
  <si>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</si>
  <si>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</si>
  <si>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</si>
  <si>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</si>
  <si>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</si>
  <si>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</si>
  <si>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</si>
  <si>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</si>
  <si>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</si>
  <si>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</si>
  <si>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</si>
  <si>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</si>
  <si>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</si>
  <si>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</si>
  <si>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</si>
  <si>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</si>
  <si>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</si>
  <si>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</si>
  <si>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</si>
  <si>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</si>
  <si>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</si>
  <si>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</si>
  <si>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</si>
  <si>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</si>
  <si>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</si>
  <si>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</si>
  <si>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</si>
  <si>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</si>
  <si>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</si>
  <si>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</si>
  <si>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</si>
  <si>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</si>
  <si>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</si>
  <si>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</si>
  <si>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</si>
  <si>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</si>
  <si>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</si>
  <si>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</si>
  <si>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</si>
  <si>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</si>
  <si>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</si>
  <si>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</si>
  <si>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</si>
  <si>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</si>
  <si>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</si>
  <si>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</si>
  <si>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</si>
  <si>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</si>
  <si>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</si>
  <si>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</si>
  <si>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</si>
  <si>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</si>
  <si>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</si>
  <si>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</si>
  <si>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</si>
  <si>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</si>
  <si>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</si>
  <si>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</si>
  <si>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</si>
  <si>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</si>
  <si>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</si>
  <si>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</si>
  <si>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</si>
  <si>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</si>
  <si>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</si>
  <si>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</si>
  <si>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</si>
  <si>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</si>
  <si>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</si>
  <si>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</si>
  <si>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</si>
  <si>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</si>
  <si>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</si>
  <si>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</si>
  <si>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</si>
  <si>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</si>
  <si>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</si>
  <si>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</si>
  <si>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</si>
  <si>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</si>
  <si>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</si>
  <si>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</si>
  <si>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</si>
  <si>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</si>
  <si>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</si>
  <si>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</si>
  <si>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</si>
  <si>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</si>
  <si>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</si>
  <si>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</si>
  <si>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</si>
  <si>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</si>
  <si>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</si>
  <si>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</si>
  <si>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</si>
  <si>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</si>
  <si>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</si>
  <si>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</si>
  <si>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</si>
  <si>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</si>
  <si>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</si>
  <si>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</si>
  <si>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</si>
  <si>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</si>
  <si>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</si>
  <si>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</si>
  <si>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</si>
  <si>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</si>
  <si>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</si>
  <si>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</si>
  <si>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</si>
  <si>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</si>
  <si>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</si>
  <si>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</si>
  <si>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</si>
  <si>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</si>
  <si>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</si>
  <si>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</si>
  <si>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</si>
  <si>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</si>
  <si>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</si>
  <si>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</si>
  <si>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</si>
  <si>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</si>
  <si>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</si>
  <si>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</si>
  <si>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</si>
  <si>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</si>
  <si>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</si>
  <si>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</si>
  <si>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</si>
  <si>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</si>
  <si>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</si>
  <si>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</si>
  <si>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</si>
  <si>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</si>
  <si>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</si>
  <si>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</si>
  <si>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</si>
  <si>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</si>
  <si>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</si>
  <si>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</si>
  <si>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</si>
  <si>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</si>
  <si>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</si>
  <si>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</si>
  <si>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</si>
  <si>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</si>
  <si>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</si>
  <si>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</si>
  <si>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</si>
  <si>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</si>
  <si>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</si>
  <si>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</si>
  <si>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</si>
  <si>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</si>
  <si>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</si>
  <si>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</si>
  <si>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</si>
  <si>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</si>
  <si>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</si>
  <si>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</si>
  <si>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</si>
  <si>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</si>
  <si>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</si>
  <si>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</si>
  <si>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</si>
  <si>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</si>
  <si>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</si>
  <si>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</si>
  <si>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</si>
  <si>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</si>
  <si>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</si>
  <si>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</si>
  <si>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</si>
  <si>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</si>
  <si>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</si>
  <si>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</si>
  <si>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</si>
  <si>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</si>
  <si>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</si>
  <si>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</si>
  <si>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</si>
  <si>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</si>
  <si>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</si>
  <si>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</si>
  <si>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</si>
  <si>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</si>
  <si>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</si>
  <si>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</si>
  <si>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</si>
  <si>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</si>
  <si>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</si>
  <si>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</si>
  <si>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</si>
  <si>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</si>
  <si>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</si>
  <si>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</si>
  <si>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</si>
  <si>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</si>
  <si>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</si>
  <si>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</si>
  <si>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</si>
  <si>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</si>
  <si>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</si>
  <si>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</si>
  <si>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</si>
  <si>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</si>
  <si>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</si>
  <si>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</si>
  <si>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</si>
  <si>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</si>
  <si>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</si>
  <si>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</si>
  <si>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</si>
  <si>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</si>
  <si>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</si>
  <si>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</si>
  <si>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</si>
  <si>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</si>
  <si>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</si>
  <si>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</si>
  <si>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</si>
  <si>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</si>
  <si>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</si>
  <si>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</si>
  <si>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</si>
  <si>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</si>
  <si>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</si>
  <si>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</si>
  <si>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</si>
  <si>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</si>
  <si>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</si>
  <si>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</si>
  <si>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</si>
  <si>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</si>
  <si>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</si>
  <si>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</si>
  <si>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</si>
  <si>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</si>
  <si>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</si>
  <si>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</si>
  <si>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</si>
  <si>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</si>
  <si>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</si>
  <si>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</si>
  <si>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</si>
  <si>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</si>
  <si>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</si>
  <si>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</si>
  <si>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</si>
  <si>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</si>
  <si>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</si>
  <si>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</si>
  <si>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</si>
  <si>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</si>
  <si>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</si>
  <si>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</si>
  <si>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</si>
  <si>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</si>
  <si>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</si>
  <si>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</si>
  <si>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</si>
  <si>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</si>
  <si>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</si>
  <si>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</si>
  <si>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</si>
  <si>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</si>
  <si>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</si>
  <si>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</si>
  <si>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</si>
  <si>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</si>
  <si>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</si>
  <si>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</si>
  <si>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</si>
  <si>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</si>
  <si>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</si>
  <si>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</si>
  <si>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</si>
  <si>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</si>
  <si>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</si>
  <si>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</si>
  <si>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</si>
  <si>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</si>
  <si>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</si>
  <si>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</si>
  <si>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</si>
  <si>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</si>
  <si>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</si>
  <si>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</si>
  <si>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</si>
  <si>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</si>
  <si>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</si>
  <si>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</si>
  <si>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</si>
  <si>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</si>
  <si>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</si>
  <si>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</si>
  <si>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</si>
  <si>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</si>
  <si>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</si>
  <si>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</si>
  <si>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</si>
  <si>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</si>
  <si>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</si>
  <si>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</si>
  <si>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</si>
  <si>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</si>
  <si>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</si>
  <si>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</si>
  <si>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</si>
  <si>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</si>
  <si>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</si>
  <si>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</si>
  <si>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</si>
  <si>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</si>
  <si>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</si>
  <si>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</si>
  <si>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</si>
  <si>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</si>
  <si>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</si>
  <si>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</si>
  <si>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</si>
  <si>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</si>
  <si>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</si>
  <si>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</si>
  <si>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</si>
  <si>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</si>
  <si>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</si>
  <si>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</si>
  <si>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</si>
  <si>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</si>
  <si>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</si>
  <si>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</si>
  <si>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</si>
  <si>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</si>
  <si>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</si>
  <si>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</si>
  <si>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</si>
  <si>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</si>
  <si>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</si>
  <si>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2021 год</t>
  </si>
  <si>
    <t>2022 год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</si>
  <si>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</si>
  <si>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</si>
  <si>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</si>
  <si>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</si>
  <si>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</si>
  <si>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</si>
  <si>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</si>
  <si>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</si>
  <si>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</si>
  <si>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</si>
  <si>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</si>
  <si>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</si>
  <si>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</si>
  <si>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</si>
  <si>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</si>
  <si>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</si>
  <si>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</si>
  <si>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</si>
  <si>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</si>
  <si>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</si>
  <si>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</si>
  <si>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</si>
  <si>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</si>
  <si>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</si>
  <si>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</si>
  <si>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</si>
  <si>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</si>
  <si>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</si>
  <si>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</si>
  <si>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</si>
  <si>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</si>
  <si>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</si>
  <si>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</si>
  <si>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</si>
  <si>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</si>
  <si>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</si>
  <si>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</si>
  <si>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</si>
  <si>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</si>
  <si>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</si>
  <si>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</si>
  <si>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</si>
  <si>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</si>
  <si>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</si>
  <si>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</si>
  <si>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</si>
  <si>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</si>
  <si>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</si>
  <si>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</si>
  <si>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</si>
  <si>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</si>
  <si>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</si>
  <si>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</si>
  <si>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</si>
  <si>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</si>
  <si>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</si>
  <si>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</si>
  <si>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</si>
  <si>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</si>
  <si>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</si>
  <si>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</si>
  <si>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</si>
  <si>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</si>
  <si>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</si>
  <si>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</si>
  <si>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</si>
  <si>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</si>
  <si>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</si>
  <si>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</si>
  <si>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</si>
  <si>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</si>
  <si>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</si>
  <si>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</si>
  <si>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</si>
  <si>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</si>
  <si>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</si>
  <si>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</si>
  <si>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</si>
  <si>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</si>
  <si>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</si>
  <si>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</si>
  <si>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</si>
  <si>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</si>
  <si>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</si>
  <si>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</si>
  <si>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</si>
  <si>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</si>
  <si>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</si>
  <si>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</si>
  <si>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</si>
  <si>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</si>
  <si>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</si>
  <si>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</si>
  <si>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</si>
  <si>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</si>
  <si>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</si>
  <si>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</si>
  <si>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</si>
  <si>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</si>
  <si>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</si>
  <si>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</si>
  <si>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</si>
  <si>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</si>
  <si>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</si>
  <si>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</si>
  <si>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</si>
  <si>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</si>
  <si>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</si>
  <si>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</si>
  <si>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</si>
  <si>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</si>
  <si>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</si>
  <si>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</si>
  <si>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</si>
  <si>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</si>
  <si>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</si>
  <si>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</si>
  <si>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</si>
  <si>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</si>
  <si>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</si>
  <si>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</si>
  <si>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</si>
  <si>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</si>
  <si>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</si>
  <si>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</si>
  <si>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</si>
  <si>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</si>
  <si>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</si>
  <si>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</si>
  <si>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</si>
  <si>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</si>
  <si>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</si>
  <si>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</si>
  <si>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</si>
  <si>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</si>
  <si>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</si>
  <si>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</si>
  <si>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</si>
  <si>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</si>
  <si>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</si>
  <si>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</si>
  <si>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</si>
  <si>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</si>
  <si>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</si>
  <si>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</si>
  <si>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</si>
  <si>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</si>
  <si>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</si>
  <si>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</si>
  <si>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</si>
  <si>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</si>
  <si>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</si>
  <si>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</si>
  <si>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</si>
  <si>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</si>
  <si>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</si>
  <si>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</si>
  <si>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</si>
  <si>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</si>
  <si>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</si>
  <si>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</si>
  <si>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</si>
  <si>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</si>
  <si>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</si>
  <si>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</si>
  <si>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</si>
  <si>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</si>
  <si>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</si>
  <si>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</si>
  <si>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</si>
  <si>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</si>
  <si>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</si>
  <si>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</si>
  <si>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</si>
  <si>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</si>
  <si>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</si>
  <si>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</si>
  <si>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</si>
  <si>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</si>
  <si>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</si>
  <si>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</si>
  <si>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</si>
  <si>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</si>
  <si>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</si>
  <si>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</si>
  <si>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</si>
  <si>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</si>
  <si>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</si>
  <si>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</si>
  <si>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</si>
  <si>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</si>
  <si>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</si>
  <si>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</si>
  <si>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</si>
  <si>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</si>
  <si>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</si>
  <si>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</si>
  <si>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</si>
  <si>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</si>
  <si>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</si>
  <si>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</si>
  <si>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</si>
  <si>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</si>
  <si>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</si>
  <si>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</si>
  <si>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</si>
  <si>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</si>
  <si>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</si>
  <si>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</si>
  <si>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</si>
  <si>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</si>
  <si>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</si>
  <si>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</si>
  <si>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</si>
  <si>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</si>
  <si>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</si>
  <si>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</si>
  <si>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</si>
  <si>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</si>
  <si>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</si>
  <si>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</si>
  <si>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2023 год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</si>
  <si>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</si>
  <si>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</si>
  <si>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</si>
  <si>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</si>
  <si>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</si>
  <si>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</si>
  <si>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</si>
  <si>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</si>
  <si>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</si>
  <si>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</si>
  <si>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</si>
  <si>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</si>
  <si>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</si>
  <si>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</si>
  <si>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</si>
  <si>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</si>
  <si>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</si>
  <si>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</si>
  <si>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</si>
  <si>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</si>
  <si>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</si>
  <si>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</si>
  <si>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</si>
  <si>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</si>
  <si>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</si>
  <si>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</si>
  <si>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</si>
  <si>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</si>
  <si>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</si>
  <si>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</si>
  <si>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</si>
  <si>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</si>
  <si>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</si>
  <si>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</si>
  <si>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</si>
  <si>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</si>
  <si>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</si>
  <si>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</si>
  <si>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</si>
  <si>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</si>
  <si>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</si>
  <si>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</si>
  <si>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</si>
  <si>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</si>
  <si>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</si>
  <si>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</si>
  <si>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</si>
  <si>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</si>
  <si>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</si>
  <si>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</si>
  <si>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</si>
  <si>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</si>
  <si>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</si>
  <si>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</si>
  <si>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</si>
  <si>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</si>
  <si>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</si>
  <si>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</si>
  <si>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</si>
  <si>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</si>
  <si>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</si>
  <si>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</si>
  <si>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</si>
  <si>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</si>
  <si>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</si>
  <si>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</si>
  <si>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</si>
  <si>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</si>
  <si>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</si>
  <si>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</si>
  <si>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</si>
  <si>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</si>
  <si>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</si>
  <si>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</si>
  <si>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</si>
  <si>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</si>
  <si>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</si>
  <si>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</si>
  <si>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</si>
  <si>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</si>
  <si>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</si>
  <si>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</si>
  <si>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</si>
  <si>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</si>
  <si>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</si>
  <si>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</si>
  <si>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</si>
  <si>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</si>
  <si>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</si>
  <si>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</si>
  <si>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</si>
  <si>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</si>
  <si>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</si>
  <si>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</si>
  <si>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</si>
  <si>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</si>
  <si>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</si>
  <si>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</si>
  <si>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</si>
  <si>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</si>
  <si>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</si>
  <si>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</si>
  <si>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</si>
  <si>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</si>
  <si>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</si>
  <si>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</si>
  <si>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</si>
  <si>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</si>
  <si>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</si>
  <si>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</si>
  <si>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08 3 01 L4970</t>
  </si>
  <si>
    <t>L4970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</si>
  <si>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</si>
  <si>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</si>
  <si>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</si>
  <si>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</si>
  <si>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</si>
  <si>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</si>
  <si>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</si>
  <si>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</si>
  <si>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</si>
  <si>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</si>
  <si>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</si>
  <si>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</si>
  <si>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</si>
  <si>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</si>
  <si>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</si>
  <si>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</si>
  <si>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</si>
  <si>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</si>
  <si>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</si>
  <si>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</si>
  <si>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</si>
  <si>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</si>
  <si>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</si>
  <si>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</si>
  <si>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</si>
  <si>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</si>
  <si>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</si>
  <si>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</si>
  <si>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</si>
  <si>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</si>
  <si>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</si>
  <si>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</si>
  <si>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</si>
  <si>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</si>
  <si>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</si>
  <si>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</si>
  <si>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</si>
  <si>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</si>
  <si>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</si>
  <si>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</si>
  <si>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</si>
  <si>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</si>
  <si>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</si>
  <si>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</si>
  <si>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</si>
  <si>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</si>
  <si>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</si>
  <si>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</si>
  <si>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</si>
  <si>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</si>
  <si>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</si>
  <si>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</si>
  <si>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</si>
  <si>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</si>
  <si>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</si>
  <si>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</si>
  <si>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</si>
  <si>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</si>
  <si>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</si>
  <si>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</si>
  <si>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</si>
  <si>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</si>
  <si>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</si>
  <si>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</si>
  <si>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</si>
  <si>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</si>
  <si>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</si>
  <si>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</si>
  <si>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</si>
  <si>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</si>
  <si>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</si>
  <si>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</si>
  <si>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</si>
  <si>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</si>
  <si>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</si>
  <si>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</si>
  <si>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</si>
  <si>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</si>
  <si>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</si>
  <si>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</si>
  <si>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</si>
  <si>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</si>
  <si>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</si>
  <si>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</si>
  <si>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</si>
  <si>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</si>
  <si>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</si>
  <si>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</si>
  <si>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</si>
  <si>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</si>
  <si>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</si>
  <si>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</si>
  <si>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</si>
  <si>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</si>
  <si>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</si>
  <si>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</si>
  <si>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</si>
  <si>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</si>
  <si>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</si>
  <si>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</si>
  <si>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</si>
  <si>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</si>
  <si>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</si>
  <si>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</si>
  <si>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</si>
  <si>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</si>
  <si>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</si>
  <si>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</si>
  <si>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</si>
  <si>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</si>
  <si>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</si>
  <si>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</si>
  <si>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</si>
  <si>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</si>
  <si>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</si>
  <si>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</si>
  <si>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</si>
  <si>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</si>
  <si>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</si>
  <si>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</si>
  <si>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</si>
  <si>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</si>
  <si>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</si>
  <si>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</si>
  <si>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</si>
  <si>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</si>
  <si>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</si>
  <si>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</si>
  <si>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</si>
  <si>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</si>
  <si>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</si>
  <si>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</si>
  <si>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</si>
  <si>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</si>
  <si>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</si>
  <si>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</si>
  <si>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</si>
  <si>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</si>
  <si>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</si>
  <si>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</si>
  <si>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</si>
  <si>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</si>
  <si>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</si>
  <si>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</si>
  <si>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</si>
  <si>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</si>
  <si>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</si>
  <si>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</si>
  <si>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</si>
  <si>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</si>
  <si>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</si>
  <si>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</si>
  <si>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</si>
  <si>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</si>
  <si>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</si>
  <si>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</si>
  <si>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</si>
  <si>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</si>
  <si>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</si>
  <si>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</si>
  <si>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</si>
  <si>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</si>
  <si>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</si>
  <si>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</si>
  <si>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</si>
  <si>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</si>
  <si>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</si>
  <si>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</si>
  <si>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</si>
  <si>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</si>
  <si>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</si>
  <si>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</si>
  <si>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</si>
  <si>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</si>
  <si>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</si>
  <si>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</si>
  <si>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</si>
  <si>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</si>
  <si>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</si>
  <si>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</si>
  <si>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</si>
  <si>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</si>
  <si>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</si>
  <si>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</si>
  <si>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</si>
  <si>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</si>
  <si>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</si>
  <si>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</si>
  <si>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</si>
  <si>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</si>
  <si>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</si>
  <si>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</si>
  <si>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</si>
  <si>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</si>
  <si>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</si>
  <si>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</si>
  <si>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</si>
  <si>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</si>
  <si>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</si>
  <si>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</si>
  <si>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</si>
  <si>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</si>
  <si>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</si>
  <si>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</si>
  <si>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</si>
  <si>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</si>
  <si>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</si>
  <si>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</si>
  <si>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</si>
  <si>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</si>
  <si>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</si>
  <si>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</si>
  <si>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037 2 02 20077 05 0000 150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</si>
  <si>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</si>
  <si>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</si>
  <si>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</si>
  <si>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</si>
  <si>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</si>
  <si>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</si>
  <si>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</si>
  <si>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</si>
  <si>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</si>
  <si>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</si>
  <si>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</si>
  <si>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</si>
  <si>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2022 год  руб.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</si>
  <si>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</si>
  <si>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</si>
  <si>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</si>
  <si>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</si>
  <si>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</si>
  <si>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</si>
  <si>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</si>
  <si>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</si>
  <si>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</si>
  <si>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</si>
  <si>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</si>
  <si>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</si>
  <si>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</si>
  <si>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</si>
  <si>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</si>
  <si>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</si>
  <si>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</si>
  <si>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</si>
  <si>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</si>
  <si>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</si>
  <si>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</si>
  <si>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</si>
  <si>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2025 год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</si>
  <si>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</si>
  <si>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</si>
  <si>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</si>
  <si>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</si>
  <si>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</si>
  <si>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</si>
  <si>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</si>
  <si>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</si>
  <si>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</si>
  <si>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00850</t>
  </si>
  <si>
    <t>07 1 02 00000</t>
  </si>
  <si>
    <t>Подпрограмма «Развитие туризма в Шуйском муниципальном районе»</t>
  </si>
  <si>
    <t>07 3 00 00000</t>
  </si>
  <si>
    <t>07 3 01 00000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</si>
  <si>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</si>
  <si>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</si>
  <si>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</si>
  <si>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</si>
  <si>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</si>
  <si>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Основное мероприятие «Организация и проведение культурно-массовых мероприятий»</t>
  </si>
  <si>
    <t>10030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</si>
  <si>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</si>
  <si>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</si>
  <si>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</si>
  <si>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</si>
  <si>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</si>
  <si>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</si>
  <si>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</si>
  <si>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</si>
  <si>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</si>
  <si>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</si>
  <si>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</si>
  <si>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</si>
  <si>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</si>
  <si>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</si>
  <si>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</si>
  <si>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</si>
  <si>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</si>
  <si>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</si>
  <si>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</si>
  <si>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</si>
  <si>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05</t>
  </si>
  <si>
    <t>Основное мероприятие «Продвижение  туристического продукта»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</si>
  <si>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</si>
  <si>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</si>
  <si>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</si>
  <si>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</si>
  <si>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</si>
  <si>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</si>
  <si>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</si>
  <si>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</si>
  <si>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</si>
  <si>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</si>
  <si>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</si>
  <si>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</si>
  <si>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</si>
  <si>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</si>
  <si>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</si>
  <si>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</si>
  <si>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</si>
  <si>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</si>
  <si>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</si>
  <si>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</si>
  <si>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</si>
  <si>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</si>
  <si>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</si>
  <si>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</si>
  <si>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</si>
  <si>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</si>
  <si>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</si>
  <si>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</si>
  <si>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</si>
  <si>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</si>
  <si>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</si>
  <si>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</si>
  <si>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</si>
  <si>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</si>
  <si>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</si>
  <si>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</si>
  <si>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</si>
  <si>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</si>
  <si>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</si>
  <si>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</si>
  <si>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</si>
  <si>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</si>
  <si>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</si>
  <si>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</si>
  <si>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</si>
  <si>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</si>
  <si>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</si>
  <si>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</si>
  <si>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</si>
  <si>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</si>
  <si>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</si>
  <si>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</si>
  <si>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</si>
  <si>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</si>
  <si>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</si>
  <si>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</si>
  <si>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</si>
  <si>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</si>
  <si>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</si>
  <si>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</si>
  <si>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</si>
  <si>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</si>
  <si>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</si>
  <si>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</si>
  <si>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</si>
  <si>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</si>
  <si>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</si>
  <si>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</si>
  <si>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</si>
  <si>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</si>
  <si>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</si>
  <si>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</si>
  <si>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было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</si>
  <si>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</si>
  <si>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</si>
  <si>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</si>
  <si>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</si>
  <si>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</si>
  <si>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</si>
  <si>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</si>
  <si>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</si>
  <si>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</si>
  <si>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</si>
  <si>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</si>
  <si>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</si>
  <si>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</si>
  <si>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</si>
  <si>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</si>
  <si>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</si>
  <si>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</si>
  <si>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</si>
  <si>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</si>
  <si>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</si>
  <si>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</si>
  <si>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</si>
  <si>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</si>
  <si>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</si>
  <si>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</si>
  <si>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</si>
  <si>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</si>
  <si>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</si>
  <si>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</si>
  <si>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</si>
  <si>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</si>
  <si>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</si>
  <si>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</si>
  <si>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</si>
  <si>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</si>
  <si>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</si>
  <si>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</si>
  <si>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</si>
  <si>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</si>
  <si>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</si>
  <si>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</si>
  <si>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</si>
  <si>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</si>
  <si>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</si>
  <si>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</si>
  <si>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</si>
  <si>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</si>
  <si>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</si>
  <si>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</si>
  <si>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S2990</t>
  </si>
  <si>
    <t>Доходы бюджетов муниципальных районов от возврата бюджетными учреждениями остатков субсидий прошлых лет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</si>
  <si>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</si>
  <si>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</si>
  <si>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S3160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</si>
  <si>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</si>
  <si>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</si>
  <si>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</si>
  <si>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</si>
  <si>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</si>
  <si>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</si>
  <si>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
</t>
  </si>
  <si>
    <t>53031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</si>
  <si>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</si>
  <si>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</si>
  <si>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</si>
  <si>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</si>
  <si>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</si>
  <si>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</si>
  <si>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</si>
  <si>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</si>
  <si>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</si>
  <si>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</si>
  <si>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</si>
  <si>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</si>
  <si>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</si>
  <si>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</si>
  <si>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</si>
  <si>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</si>
  <si>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</si>
  <si>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</si>
  <si>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</si>
  <si>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</si>
  <si>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</si>
  <si>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</si>
  <si>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</si>
  <si>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</si>
  <si>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</si>
  <si>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</si>
  <si>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</si>
  <si>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Основное мероприятие «Улучшение жилищных условий граждан, проживающих на сельских территориях»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</si>
  <si>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</si>
  <si>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10 2 01 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</si>
  <si>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</si>
  <si>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</si>
  <si>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2 02 25304 05 0000 150</t>
  </si>
  <si>
    <t>Основное мероприятие  «Организация дополнительного пенсионного обеспечения отдельных категорий граждан»</t>
  </si>
  <si>
    <t>Подпрограмма «Обеспечение деятельности МКУ «Управление административно-хозяйственного обеспечения»</t>
  </si>
  <si>
    <t>1 16 01054 01 0000 140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</si>
  <si>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</si>
  <si>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1 16 01064 01 0000 140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</si>
  <si>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</si>
  <si>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1 16 01074 01 0000 140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</si>
  <si>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</si>
  <si>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1 16 01144 01 0000 140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</si>
  <si>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</si>
  <si>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1 16 01174 01 0000 140</t>
  </si>
  <si>
    <t>Административные штрафы, установленные главой 17 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</t>
  </si>
  <si>
    <t>1 16 01194 01 0000 140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</si>
  <si>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</si>
  <si>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Нормативы распределения доходов между бюджетом Шуйского муниципального района и бюджетами поселений Шуйского муниципального района 2021 год и на плановый период 2022 и 2023 годов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</si>
  <si>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</si>
  <si>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</si>
  <si>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900 1 11 05013 05 1000 120</t>
  </si>
  <si>
    <t>000 1 11 05013 13 1000 120</t>
  </si>
  <si>
    <t>900 1 11 05013 13 1000 120</t>
  </si>
  <si>
    <t>048 1 12 01041 01 6000 120</t>
  </si>
  <si>
    <t>Плата за размещение отходов производств</t>
  </si>
  <si>
    <t>909 1 13 02995 05 0000 130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</si>
  <si>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</si>
  <si>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</si>
  <si>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</si>
  <si>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</si>
  <si>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</si>
  <si>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 xml:space="preserve">Денежные взыскания (штрафы) за нарушение земельного законодательства </t>
  </si>
  <si>
    <t>321 1 16 25060 01 0000 140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</si>
  <si>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</si>
  <si>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</si>
  <si>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>010 1 16 90050 05 0000 140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</si>
  <si>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</si>
  <si>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900 1 16 01053 01 0000 140
</t>
  </si>
  <si>
    <t>900 1 16 01063 01 0000 140</t>
  </si>
  <si>
    <t>900 1 16 01073 01 0000 140</t>
  </si>
  <si>
    <t>900 1 16 01123 01 0000 140</t>
  </si>
  <si>
    <t>900 1 16 01203 01 0000 140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</si>
  <si>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</si>
  <si>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000 2 02 20077 05 0000 150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</si>
  <si>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</si>
  <si>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</si>
  <si>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Ивановской области на ремонт автомобильных дорог и искусственных сооружений на них по наказам избирателей депутатам Ивановской областной Думы</t>
  </si>
  <si>
    <t>Субсидии бюджетам муниципальных образований на подготовку проектов внесения изменений в документы территориального планирования, правила землепользования и застройки</t>
  </si>
  <si>
    <t>Субсидия бюджетам муниципальных образований на разработку проектной документации и газификацию населенных пунктов Ивановской области</t>
  </si>
  <si>
    <t>Субсидия бюджетам муниципальных образований Ивановской области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</si>
  <si>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</si>
  <si>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Субвенции бюджетам муниципальных 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</si>
  <si>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</si>
  <si>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</si>
  <si>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</t>
  </si>
  <si>
    <t xml:space="preserve">000 2 02 40014 00 0000 150
</t>
  </si>
  <si>
    <t xml:space="preserve">от _________ 2020г №_____      </t>
  </si>
  <si>
    <t>Доходы бюджета Шуйского муниципального района по кодам классификации доходов на 2021 год и на плановый период 2022 и 2023 годов</t>
  </si>
  <si>
    <t xml:space="preserve">от _______ 2020г №__ </t>
  </si>
  <si>
    <t>2 02 25210 05 0000 150</t>
  </si>
  <si>
    <t xml:space="preserve">от _______ 2020г №__  </t>
  </si>
  <si>
    <t>от _______ 2020г №__</t>
  </si>
  <si>
    <t>Программа муниципальных гарантий Шуйского муниципального района в валюте Российской Федерации на 2021 год и на плановый период 2022 и 2023 годов</t>
  </si>
  <si>
    <t>1.1. Перечень подлежащих предоставлению муниципальных гарантий Шуйского муниципального района в 2021-2023 годах</t>
  </si>
  <si>
    <t>Предоставление гарантий в 2021, 2022, 2023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</si>
  <si>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2021 году и на плановый период 2022 и 2023 годов, а также на исполнение гарантий по возможным гарантийным случаям, которые возникнут в будущем          </t>
  </si>
  <si>
    <t>2026 год</t>
  </si>
  <si>
    <t>Проект программы муниципальных внутренних заимствований  на 2021 год  и на плановый период 2022 и 2023 годов Шуйского муниципального района</t>
  </si>
  <si>
    <t>Долг на 01.01.20223г.</t>
  </si>
  <si>
    <t>Сведения о верхнем пределе муниципального внутреннего долга Шуйского муниципального района на 01.01.2024 года</t>
  </si>
  <si>
    <t xml:space="preserve">Верхний предел муниципального внутреннего долга Шуйского муниципального района по состоянию на 01.01.2024 года - 00,00 рублей, в т.ч. по муниципальным гарантиям - 00,00 рублей. </t>
  </si>
  <si>
    <t>Увеличение долга в 2023 году</t>
  </si>
  <si>
    <t>Погашение долга в 2023 году</t>
  </si>
  <si>
    <t>Долг на 01.01.2024 г.</t>
  </si>
  <si>
    <t>Программа муниципальных внутренних заимствований  Шуйского муниципального района на 2021 год и плановый период 2022 и 2023 годов</t>
  </si>
  <si>
    <t>Распределение субвенций, предоставляемых из бюджета Шуйского муниципального района бюджетам поселений на 2021 год и на плановый период 2022 и 2023 годов</t>
  </si>
  <si>
    <t xml:space="preserve">Ведомственная структура расходов бюджета Шуйского муниципального района на 2021 год 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</si>
  <si>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2022 и 2023 годы</t>
  </si>
  <si>
    <t xml:space="preserve">Организация обучения по охране труда работников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</si>
  <si>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00940</t>
  </si>
  <si>
    <t>Информационное обеспечение мероприятий, связанных с вопросами по улучшению условий и охраны труда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</si>
  <si>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>00950</t>
  </si>
  <si>
    <t>Организация и проведение оценки профессиональных рисков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</si>
  <si>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>00960</t>
  </si>
  <si>
    <t>00510</t>
  </si>
  <si>
    <t xml:space="preserve">Организация обучения по охране труда работников в   МКУ "Управление административно-хозяйственного обеспечения" (Закупка товаров, работ и услуг для обеспечения государственных (муниципальных) нужд) </t>
  </si>
  <si>
    <t>Ведомственная структура расходов бюджета Шуйского муниципального района на 2022 и 2023 годы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</si>
  <si>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</si>
  <si>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>60530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</si>
  <si>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год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</si>
  <si>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района»</t>
  </si>
  <si>
    <t>Подпрограмма «Комплексное развитие сельских территорий Шуйского муниципального района Ивановской области»</t>
  </si>
  <si>
    <t>на составление (изменение) списков присяжных заседателей</t>
  </si>
  <si>
    <t xml:space="preserve">Организация обучения по охране труда работников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</si>
  <si>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05 1 02 00940</t>
  </si>
  <si>
    <t>05 1 03 00950</t>
  </si>
  <si>
    <t>05 1 04 00960</t>
  </si>
  <si>
    <t>10 3 01 60530</t>
  </si>
  <si>
    <t>2021 год, руб.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</si>
  <si>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</si>
  <si>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2023 год  руб.</t>
  </si>
  <si>
    <t>Источники внутреннего финансирования дефицита бюджета Шуйского муниципального района на 2021 год и на плановый период 2022 и 2023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</si>
  <si>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2021 год и на плановый период 2022 и 2023 годов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</si>
</sst>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ABF8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4" fontId="6" fillId="36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171" fontId="8" fillId="35" borderId="13" xfId="63" applyFont="1" applyFill="1" applyBorder="1" applyAlignment="1">
      <alignment horizontal="center" vertical="center"/>
    </xf>
    <xf numFmtId="2" fontId="8" fillId="35" borderId="13" xfId="63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4" fontId="8" fillId="35" borderId="13" xfId="0" applyNumberFormat="1" applyFont="1" applyFill="1" applyBorder="1" applyAlignment="1">
      <alignment wrapText="1"/>
    </xf>
    <xf numFmtId="0" fontId="8" fillId="0" borderId="22" xfId="53" applyFont="1" applyFill="1" applyBorder="1" applyAlignment="1">
      <alignment horizontal="left" vertical="top" wrapText="1"/>
      <protection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37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4" fontId="8" fillId="38" borderId="13" xfId="53" applyNumberFormat="1" applyFont="1" applyFill="1" applyBorder="1" applyAlignment="1">
      <alignment horizontal="center" vertical="top" wrapText="1"/>
      <protection/>
    </xf>
    <xf numFmtId="4" fontId="8" fillId="0" borderId="28" xfId="53" applyNumberFormat="1" applyFont="1" applyFill="1" applyBorder="1" applyAlignment="1">
      <alignment horizontal="center" vertical="top" wrapText="1"/>
      <protection/>
    </xf>
    <xf numFmtId="4" fontId="8" fillId="19" borderId="28" xfId="53" applyNumberFormat="1" applyFont="1" applyFill="1" applyBorder="1" applyAlignment="1">
      <alignment horizontal="center" vertical="top" wrapText="1"/>
      <protection/>
    </xf>
    <xf numFmtId="0" fontId="8" fillId="19" borderId="29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35" borderId="29" xfId="53" applyFont="1" applyFill="1" applyBorder="1" applyAlignment="1">
      <alignment horizontal="center" vertical="center" wrapText="1"/>
      <protection/>
    </xf>
    <xf numFmtId="0" fontId="8" fillId="38" borderId="29" xfId="53" applyFont="1" applyFill="1" applyBorder="1" applyAlignment="1">
      <alignment horizontal="center" vertical="center" wrapText="1"/>
      <protection/>
    </xf>
    <xf numFmtId="4" fontId="8" fillId="38" borderId="28" xfId="53" applyNumberFormat="1" applyFont="1" applyFill="1" applyBorder="1" applyAlignment="1">
      <alignment horizontal="center" vertical="top" wrapText="1"/>
      <protection/>
    </xf>
    <xf numFmtId="171" fontId="23" fillId="0" borderId="0" xfId="63" applyNumberFormat="1" applyFont="1" applyAlignment="1">
      <alignment/>
    </xf>
    <xf numFmtId="0" fontId="23" fillId="0" borderId="0" xfId="0" applyFont="1" applyAlignment="1">
      <alignment/>
    </xf>
    <xf numFmtId="2" fontId="24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3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1" fontId="6" fillId="34" borderId="13" xfId="63" applyFont="1" applyFill="1" applyBorder="1" applyAlignment="1">
      <alignment horizontal="center" vertical="center" wrapText="1"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0" fontId="8" fillId="38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49" fontId="11" fillId="33" borderId="13" xfId="0" applyNumberFormat="1" applyFont="1" applyFill="1" applyBorder="1" applyAlignment="1">
      <alignment horizontal="left" vertical="justify" wrapText="1"/>
    </xf>
    <xf numFmtId="181" fontId="0" fillId="0" borderId="0" xfId="0" applyNumberFormat="1" applyFont="1" applyAlignment="1">
      <alignment horizontal="center" vertical="center"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vertical="top" wrapText="1"/>
    </xf>
    <xf numFmtId="0" fontId="26" fillId="0" borderId="0" xfId="0" applyFont="1" applyAlignment="1">
      <alignment/>
    </xf>
    <xf numFmtId="171" fontId="8" fillId="35" borderId="13" xfId="63" applyFont="1" applyFill="1" applyBorder="1" applyAlignment="1">
      <alignment vertical="center"/>
    </xf>
    <xf numFmtId="4" fontId="22" fillId="33" borderId="12" xfId="0" applyNumberFormat="1" applyFont="1" applyFill="1" applyBorder="1" applyAlignment="1">
      <alignment/>
    </xf>
    <xf numFmtId="0" fontId="22" fillId="0" borderId="32" xfId="0" applyFont="1" applyBorder="1" applyAlignment="1">
      <alignment horizontal="right"/>
    </xf>
    <xf numFmtId="0" fontId="27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6" fillId="33" borderId="13" xfId="53" applyFont="1" applyFill="1" applyBorder="1" applyAlignment="1">
      <alignment vertical="top" wrapText="1"/>
      <protection/>
    </xf>
    <xf numFmtId="171" fontId="0" fillId="0" borderId="0" xfId="63" applyFont="1" applyAlignment="1">
      <alignment vertical="center"/>
    </xf>
    <xf numFmtId="171" fontId="0" fillId="35" borderId="0" xfId="63" applyFont="1" applyFill="1" applyAlignment="1">
      <alignment vertical="center"/>
    </xf>
    <xf numFmtId="0" fontId="0" fillId="0" borderId="0" xfId="63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/>
    </xf>
    <xf numFmtId="171" fontId="8" fillId="35" borderId="13" xfId="63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14" borderId="12" xfId="53" applyFont="1" applyFill="1" applyBorder="1" applyAlignment="1">
      <alignment horizontal="center" wrapText="1"/>
      <protection/>
    </xf>
    <xf numFmtId="0" fontId="8" fillId="39" borderId="12" xfId="53" applyFont="1" applyFill="1" applyBorder="1" applyAlignment="1">
      <alignment horizontal="center" wrapText="1"/>
      <protection/>
    </xf>
    <xf numFmtId="0" fontId="8" fillId="19" borderId="12" xfId="53" applyFont="1" applyFill="1" applyBorder="1" applyAlignment="1">
      <alignment horizontal="center" wrapText="1"/>
      <protection/>
    </xf>
    <xf numFmtId="0" fontId="8" fillId="7" borderId="12" xfId="53" applyFont="1" applyFill="1" applyBorder="1" applyAlignment="1">
      <alignment horizontal="center" wrapText="1"/>
      <protection/>
    </xf>
    <xf numFmtId="0" fontId="8" fillId="7" borderId="12" xfId="0" applyFont="1" applyFill="1" applyBorder="1" applyAlignment="1">
      <alignment horizontal="center" vertical="top" wrapText="1"/>
    </xf>
    <xf numFmtId="0" fontId="8" fillId="39" borderId="12" xfId="0" applyFont="1" applyFill="1" applyBorder="1" applyAlignment="1">
      <alignment horizontal="center" vertical="top" wrapText="1"/>
    </xf>
    <xf numFmtId="0" fontId="8" fillId="19" borderId="12" xfId="0" applyFont="1" applyFill="1" applyBorder="1" applyAlignment="1">
      <alignment horizontal="center" vertical="top" wrapText="1"/>
    </xf>
    <xf numFmtId="0" fontId="8" fillId="7" borderId="12" xfId="53" applyFont="1" applyFill="1" applyBorder="1" applyAlignment="1">
      <alignment horizontal="center" vertical="center" wrapText="1"/>
      <protection/>
    </xf>
    <xf numFmtId="0" fontId="8" fillId="7" borderId="12" xfId="0" applyFont="1" applyFill="1" applyBorder="1" applyAlignment="1">
      <alignment horizontal="center" vertical="center" wrapText="1"/>
    </xf>
    <xf numFmtId="0" fontId="8" fillId="0" borderId="23" xfId="53" applyFont="1" applyBorder="1" applyAlignment="1">
      <alignment horizontal="center" vertical="center" wrapText="1"/>
      <protection/>
    </xf>
    <xf numFmtId="0" fontId="8" fillId="39" borderId="12" xfId="53" applyFont="1" applyFill="1" applyBorder="1" applyAlignment="1">
      <alignment horizontal="center" vertical="center" wrapText="1"/>
      <protection/>
    </xf>
    <xf numFmtId="0" fontId="8" fillId="13" borderId="12" xfId="53" applyFont="1" applyFill="1" applyBorder="1" applyAlignment="1">
      <alignment horizontal="center" vertical="center" wrapText="1"/>
      <protection/>
    </xf>
    <xf numFmtId="0" fontId="8" fillId="39" borderId="21" xfId="0" applyFont="1" applyFill="1" applyBorder="1" applyAlignment="1">
      <alignment horizontal="center" vertical="top" wrapText="1"/>
    </xf>
    <xf numFmtId="0" fontId="8" fillId="19" borderId="21" xfId="0" applyFont="1" applyFill="1" applyBorder="1" applyAlignment="1">
      <alignment horizontal="center" vertical="top" wrapText="1"/>
    </xf>
    <xf numFmtId="49" fontId="8" fillId="7" borderId="14" xfId="53" applyNumberFormat="1" applyFont="1" applyFill="1" applyBorder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0" fontId="8" fillId="7" borderId="21" xfId="53" applyFont="1" applyFill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8" fillId="7" borderId="21" xfId="53" applyFont="1" applyFill="1" applyBorder="1" applyAlignment="1">
      <alignment horizontal="center" wrapText="1"/>
      <protection/>
    </xf>
    <xf numFmtId="0" fontId="8" fillId="7" borderId="21" xfId="53" applyFont="1" applyFill="1" applyBorder="1" applyAlignment="1">
      <alignment horizontal="center"/>
      <protection/>
    </xf>
    <xf numFmtId="0" fontId="8" fillId="0" borderId="33" xfId="53" applyFont="1" applyBorder="1" applyAlignment="1">
      <alignment horizontal="center" vertical="center" wrapText="1"/>
      <protection/>
    </xf>
    <xf numFmtId="0" fontId="8" fillId="19" borderId="12" xfId="53" applyFont="1" applyFill="1" applyBorder="1" applyAlignment="1">
      <alignment horizontal="center" vertical="center" wrapText="1"/>
      <protection/>
    </xf>
    <xf numFmtId="0" fontId="8" fillId="39" borderId="21" xfId="53" applyFont="1" applyFill="1" applyBorder="1" applyAlignment="1">
      <alignment horizontal="center" vertical="center" wrapText="1"/>
      <protection/>
    </xf>
    <xf numFmtId="0" fontId="8" fillId="19" borderId="21" xfId="53" applyFont="1" applyFill="1" applyBorder="1" applyAlignment="1">
      <alignment horizontal="center" vertical="center" wrapText="1"/>
      <protection/>
    </xf>
    <xf numFmtId="0" fontId="8" fillId="13" borderId="21" xfId="53" applyFont="1" applyFill="1" applyBorder="1" applyAlignment="1">
      <alignment horizontal="center" vertical="center" wrapText="1"/>
      <protection/>
    </xf>
    <xf numFmtId="0" fontId="8" fillId="35" borderId="21" xfId="53" applyFont="1" applyFill="1" applyBorder="1" applyAlignment="1">
      <alignment horizontal="center" vertical="center" wrapText="1"/>
      <protection/>
    </xf>
    <xf numFmtId="0" fontId="8" fillId="14" borderId="21" xfId="53" applyFont="1" applyFill="1" applyBorder="1" applyAlignment="1">
      <alignment horizontal="center" vertical="center" wrapText="1"/>
      <protection/>
    </xf>
    <xf numFmtId="0" fontId="8" fillId="40" borderId="21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19" borderId="12" xfId="53" applyFont="1" applyFill="1" applyBorder="1" applyAlignment="1">
      <alignment horizontal="center"/>
      <protection/>
    </xf>
    <xf numFmtId="0" fontId="8" fillId="7" borderId="12" xfId="53" applyFont="1" applyFill="1" applyBorder="1" applyAlignment="1">
      <alignment horizontal="center"/>
      <protection/>
    </xf>
    <xf numFmtId="0" fontId="8" fillId="40" borderId="12" xfId="53" applyFont="1" applyFill="1" applyBorder="1" applyAlignment="1">
      <alignment horizontal="center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8" fillId="40" borderId="12" xfId="53" applyFont="1" applyFill="1" applyBorder="1" applyAlignment="1">
      <alignment horizontal="center" vertical="center" wrapText="1"/>
      <protection/>
    </xf>
    <xf numFmtId="0" fontId="6" fillId="35" borderId="14" xfId="53" applyFont="1" applyFill="1" applyBorder="1" applyAlignment="1">
      <alignment horizontal="center" vertical="center" wrapText="1"/>
      <protection/>
    </xf>
    <xf numFmtId="0" fontId="6" fillId="14" borderId="12" xfId="53" applyFont="1" applyFill="1" applyBorder="1" applyAlignment="1">
      <alignment horizontal="center" wrapText="1"/>
      <protection/>
    </xf>
    <xf numFmtId="0" fontId="6" fillId="39" borderId="12" xfId="53" applyFont="1" applyFill="1" applyBorder="1" applyAlignment="1">
      <alignment horizontal="center" wrapText="1"/>
      <protection/>
    </xf>
    <xf numFmtId="0" fontId="6" fillId="19" borderId="12" xfId="53" applyFont="1" applyFill="1" applyBorder="1" applyAlignment="1">
      <alignment horizontal="center" wrapText="1"/>
      <protection/>
    </xf>
    <xf numFmtId="0" fontId="8" fillId="7" borderId="12" xfId="0" applyFont="1" applyFill="1" applyBorder="1" applyAlignment="1">
      <alignment wrapText="1"/>
    </xf>
    <xf numFmtId="0" fontId="6" fillId="39" borderId="12" xfId="0" applyFont="1" applyFill="1" applyBorder="1" applyAlignment="1">
      <alignment wrapText="1"/>
    </xf>
    <xf numFmtId="0" fontId="8" fillId="19" borderId="12" xfId="0" applyFont="1" applyFill="1" applyBorder="1" applyAlignment="1">
      <alignment wrapText="1"/>
    </xf>
    <xf numFmtId="0" fontId="8" fillId="7" borderId="12" xfId="53" applyFont="1" applyFill="1" applyBorder="1" applyAlignment="1">
      <alignment wrapText="1"/>
      <protection/>
    </xf>
    <xf numFmtId="0" fontId="8" fillId="0" borderId="23" xfId="53" applyFont="1" applyBorder="1" applyAlignment="1">
      <alignment wrapText="1"/>
      <protection/>
    </xf>
    <xf numFmtId="0" fontId="6" fillId="39" borderId="12" xfId="53" applyFont="1" applyFill="1" applyBorder="1" applyAlignment="1">
      <alignment wrapText="1"/>
      <protection/>
    </xf>
    <xf numFmtId="0" fontId="8" fillId="13" borderId="12" xfId="53" applyFont="1" applyFill="1" applyBorder="1" applyAlignment="1">
      <alignment wrapText="1"/>
      <protection/>
    </xf>
    <xf numFmtId="0" fontId="6" fillId="39" borderId="21" xfId="0" applyFont="1" applyFill="1" applyBorder="1" applyAlignment="1">
      <alignment wrapText="1"/>
    </xf>
    <xf numFmtId="0" fontId="6" fillId="19" borderId="21" xfId="0" applyFont="1" applyFill="1" applyBorder="1" applyAlignment="1">
      <alignment wrapText="1"/>
    </xf>
    <xf numFmtId="0" fontId="8" fillId="7" borderId="14" xfId="53" applyFont="1" applyFill="1" applyBorder="1" applyAlignment="1">
      <alignment horizontal="left" vertical="top" wrapText="1"/>
      <protection/>
    </xf>
    <xf numFmtId="0" fontId="6" fillId="7" borderId="21" xfId="0" applyFont="1" applyFill="1" applyBorder="1" applyAlignment="1">
      <alignment wrapText="1"/>
    </xf>
    <xf numFmtId="0" fontId="8" fillId="7" borderId="21" xfId="53" applyFont="1" applyFill="1" applyBorder="1" applyAlignment="1">
      <alignment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8" fillId="7" borderId="21" xfId="0" applyFont="1" applyFill="1" applyBorder="1" applyAlignment="1">
      <alignment wrapText="1"/>
    </xf>
    <xf numFmtId="0" fontId="8" fillId="7" borderId="21" xfId="53" applyFont="1" applyFill="1" applyBorder="1" applyAlignment="1">
      <alignment wrapText="1"/>
      <protection/>
    </xf>
    <xf numFmtId="0" fontId="8" fillId="0" borderId="33" xfId="53" applyFont="1" applyBorder="1" applyAlignment="1">
      <alignment wrapText="1"/>
      <protection/>
    </xf>
    <xf numFmtId="0" fontId="8" fillId="19" borderId="12" xfId="53" applyFont="1" applyFill="1" applyBorder="1" applyAlignment="1">
      <alignment wrapText="1"/>
      <protection/>
    </xf>
    <xf numFmtId="0" fontId="8" fillId="0" borderId="35" xfId="53" applyFont="1" applyBorder="1" applyAlignment="1">
      <alignment vertical="center" wrapText="1"/>
      <protection/>
    </xf>
    <xf numFmtId="0" fontId="6" fillId="39" borderId="21" xfId="53" applyFont="1" applyFill="1" applyBorder="1" applyAlignment="1">
      <alignment wrapText="1"/>
      <protection/>
    </xf>
    <xf numFmtId="0" fontId="8" fillId="19" borderId="21" xfId="53" applyFont="1" applyFill="1" applyBorder="1" applyAlignment="1">
      <alignment wrapText="1"/>
      <protection/>
    </xf>
    <xf numFmtId="0" fontId="8" fillId="0" borderId="21" xfId="53" applyFont="1" applyBorder="1" applyAlignment="1">
      <alignment wrapText="1"/>
      <protection/>
    </xf>
    <xf numFmtId="0" fontId="8" fillId="13" borderId="21" xfId="53" applyFont="1" applyFill="1" applyBorder="1" applyAlignment="1">
      <alignment wrapText="1"/>
      <protection/>
    </xf>
    <xf numFmtId="0" fontId="8" fillId="0" borderId="21" xfId="53" applyFont="1" applyBorder="1" applyAlignment="1">
      <alignment horizontal="left" vertical="top" wrapText="1"/>
      <protection/>
    </xf>
    <xf numFmtId="0" fontId="8" fillId="35" borderId="21" xfId="53" applyFont="1" applyFill="1" applyBorder="1" applyAlignment="1">
      <alignment wrapText="1"/>
      <protection/>
    </xf>
    <xf numFmtId="0" fontId="6" fillId="14" borderId="21" xfId="53" applyFont="1" applyFill="1" applyBorder="1" applyAlignment="1">
      <alignment wrapText="1"/>
      <protection/>
    </xf>
    <xf numFmtId="0" fontId="8" fillId="40" borderId="21" xfId="53" applyFont="1" applyFill="1" applyBorder="1" applyAlignment="1">
      <alignment wrapText="1"/>
      <protection/>
    </xf>
    <xf numFmtId="0" fontId="8" fillId="7" borderId="21" xfId="53" applyFont="1" applyFill="1" applyBorder="1" applyAlignment="1">
      <alignment vertical="center" wrapText="1"/>
      <protection/>
    </xf>
    <xf numFmtId="0" fontId="8" fillId="0" borderId="22" xfId="53" applyFont="1" applyFill="1" applyBorder="1" applyAlignment="1">
      <alignment wrapText="1"/>
      <protection/>
    </xf>
    <xf numFmtId="0" fontId="8" fillId="0" borderId="36" xfId="0" applyFont="1" applyFill="1" applyBorder="1" applyAlignment="1">
      <alignment vertical="top" wrapText="1"/>
    </xf>
    <xf numFmtId="0" fontId="8" fillId="40" borderId="12" xfId="53" applyFont="1" applyFill="1" applyBorder="1" applyAlignment="1">
      <alignment wrapText="1"/>
      <protection/>
    </xf>
    <xf numFmtId="0" fontId="8" fillId="0" borderId="14" xfId="53" applyNumberFormat="1" applyFont="1" applyFill="1" applyBorder="1" applyAlignment="1">
      <alignment vertical="top" wrapText="1"/>
      <protection/>
    </xf>
    <xf numFmtId="0" fontId="8" fillId="0" borderId="16" xfId="53" applyNumberFormat="1" applyFont="1" applyFill="1" applyBorder="1" applyAlignment="1">
      <alignment vertical="top" wrapText="1"/>
      <protection/>
    </xf>
    <xf numFmtId="0" fontId="8" fillId="0" borderId="37" xfId="53" applyFont="1" applyFill="1" applyBorder="1" applyAlignment="1">
      <alignment vertical="top" wrapText="1"/>
      <protection/>
    </xf>
    <xf numFmtId="0" fontId="8" fillId="19" borderId="37" xfId="53" applyFont="1" applyFill="1" applyBorder="1" applyAlignment="1">
      <alignment vertical="top" wrapText="1"/>
      <protection/>
    </xf>
    <xf numFmtId="0" fontId="8" fillId="7" borderId="37" xfId="53" applyFont="1" applyFill="1" applyBorder="1" applyAlignment="1">
      <alignment vertical="top" wrapText="1"/>
      <protection/>
    </xf>
    <xf numFmtId="0" fontId="8" fillId="19" borderId="12" xfId="53" applyFont="1" applyFill="1" applyBorder="1" applyAlignment="1">
      <alignment vertical="top" wrapText="1"/>
      <protection/>
    </xf>
    <xf numFmtId="0" fontId="8" fillId="7" borderId="12" xfId="53" applyFont="1" applyFill="1" applyBorder="1" applyAlignment="1">
      <alignment vertical="top" wrapText="1"/>
      <protection/>
    </xf>
    <xf numFmtId="0" fontId="8" fillId="19" borderId="21" xfId="53" applyFont="1" applyFill="1" applyBorder="1" applyAlignment="1">
      <alignment vertical="top" wrapText="1"/>
      <protection/>
    </xf>
    <xf numFmtId="0" fontId="6" fillId="40" borderId="12" xfId="53" applyNumberFormat="1" applyFont="1" applyFill="1" applyBorder="1" applyAlignment="1">
      <alignment vertical="top" wrapText="1"/>
      <protection/>
    </xf>
    <xf numFmtId="0" fontId="8" fillId="19" borderId="0" xfId="53" applyNumberFormat="1" applyFont="1" applyFill="1" applyBorder="1" applyAlignment="1">
      <alignment vertical="top" wrapText="1"/>
      <protection/>
    </xf>
    <xf numFmtId="0" fontId="8" fillId="7" borderId="12" xfId="53" applyNumberFormat="1" applyFont="1" applyFill="1" applyBorder="1" applyAlignment="1">
      <alignment vertical="top" wrapText="1"/>
      <protection/>
    </xf>
    <xf numFmtId="0" fontId="8" fillId="35" borderId="22" xfId="53" applyNumberFormat="1" applyFont="1" applyFill="1" applyBorder="1" applyAlignment="1">
      <alignment vertical="center" wrapText="1"/>
      <protection/>
    </xf>
    <xf numFmtId="0" fontId="6" fillId="40" borderId="22" xfId="53" applyNumberFormat="1" applyFont="1" applyFill="1" applyBorder="1" applyAlignment="1">
      <alignment vertical="center" wrapText="1"/>
      <protection/>
    </xf>
    <xf numFmtId="0" fontId="8" fillId="35" borderId="12" xfId="53" applyNumberFormat="1" applyFont="1" applyFill="1" applyBorder="1" applyAlignment="1">
      <alignment vertical="top" wrapText="1"/>
      <protection/>
    </xf>
    <xf numFmtId="0" fontId="6" fillId="35" borderId="14" xfId="53" applyFont="1" applyFill="1" applyBorder="1" applyAlignment="1">
      <alignment horizontal="center" vertical="top" wrapText="1"/>
      <protection/>
    </xf>
    <xf numFmtId="4" fontId="8" fillId="14" borderId="12" xfId="53" applyNumberFormat="1" applyFont="1" applyFill="1" applyBorder="1" applyAlignment="1">
      <alignment horizontal="center" wrapText="1"/>
      <protection/>
    </xf>
    <xf numFmtId="4" fontId="8" fillId="39" borderId="12" xfId="53" applyNumberFormat="1" applyFont="1" applyFill="1" applyBorder="1" applyAlignment="1">
      <alignment horizontal="center" wrapText="1"/>
      <protection/>
    </xf>
    <xf numFmtId="4" fontId="8" fillId="19" borderId="12" xfId="53" applyNumberFormat="1" applyFont="1" applyFill="1" applyBorder="1" applyAlignment="1">
      <alignment horizontal="center" wrapText="1"/>
      <protection/>
    </xf>
    <xf numFmtId="4" fontId="8" fillId="7" borderId="12" xfId="53" applyNumberFormat="1" applyFont="1" applyFill="1" applyBorder="1" applyAlignment="1">
      <alignment horizontal="center" wrapText="1"/>
      <protection/>
    </xf>
    <xf numFmtId="4" fontId="8" fillId="0" borderId="12" xfId="53" applyNumberFormat="1" applyFont="1" applyFill="1" applyBorder="1" applyAlignment="1">
      <alignment horizontal="center" vertical="top" wrapText="1"/>
      <protection/>
    </xf>
    <xf numFmtId="4" fontId="8" fillId="7" borderId="12" xfId="53" applyNumberFormat="1" applyFont="1" applyFill="1" applyBorder="1" applyAlignment="1">
      <alignment horizontal="center" vertical="top" wrapText="1"/>
      <protection/>
    </xf>
    <xf numFmtId="4" fontId="8" fillId="39" borderId="12" xfId="53" applyNumberFormat="1" applyFont="1" applyFill="1" applyBorder="1" applyAlignment="1">
      <alignment horizontal="center" vertical="top" wrapText="1"/>
      <protection/>
    </xf>
    <xf numFmtId="4" fontId="8" fillId="19" borderId="12" xfId="53" applyNumberFormat="1" applyFont="1" applyFill="1" applyBorder="1" applyAlignment="1">
      <alignment horizontal="center" vertical="top" wrapText="1"/>
      <protection/>
    </xf>
    <xf numFmtId="4" fontId="8" fillId="0" borderId="23" xfId="53" applyNumberFormat="1" applyFont="1" applyFill="1" applyBorder="1" applyAlignment="1">
      <alignment horizontal="center" vertical="top" wrapText="1"/>
      <protection/>
    </xf>
    <xf numFmtId="4" fontId="8" fillId="0" borderId="38" xfId="53" applyNumberFormat="1" applyFont="1" applyFill="1" applyBorder="1" applyAlignment="1">
      <alignment horizontal="center" vertical="top" wrapText="1"/>
      <protection/>
    </xf>
    <xf numFmtId="4" fontId="8" fillId="13" borderId="12" xfId="53" applyNumberFormat="1" applyFont="1" applyFill="1" applyBorder="1" applyAlignment="1">
      <alignment horizontal="center" vertical="top" wrapText="1"/>
      <protection/>
    </xf>
    <xf numFmtId="4" fontId="8" fillId="39" borderId="21" xfId="53" applyNumberFormat="1" applyFont="1" applyFill="1" applyBorder="1" applyAlignment="1">
      <alignment horizontal="center" vertical="top" wrapText="1"/>
      <protection/>
    </xf>
    <xf numFmtId="4" fontId="8" fillId="19" borderId="21" xfId="53" applyNumberFormat="1" applyFont="1" applyFill="1" applyBorder="1" applyAlignment="1">
      <alignment horizontal="center" vertical="top" wrapText="1"/>
      <protection/>
    </xf>
    <xf numFmtId="4" fontId="8" fillId="7" borderId="21" xfId="53" applyNumberFormat="1" applyFont="1" applyFill="1" applyBorder="1" applyAlignment="1">
      <alignment horizontal="center" vertical="top" wrapText="1"/>
      <protection/>
    </xf>
    <xf numFmtId="4" fontId="8" fillId="0" borderId="21" xfId="53" applyNumberFormat="1" applyFont="1" applyFill="1" applyBorder="1" applyAlignment="1">
      <alignment horizontal="center" vertical="top" wrapText="1"/>
      <protection/>
    </xf>
    <xf numFmtId="4" fontId="8" fillId="0" borderId="21" xfId="53" applyNumberFormat="1" applyFont="1" applyBorder="1" applyAlignment="1">
      <alignment horizontal="center" vertical="top" wrapText="1"/>
      <protection/>
    </xf>
    <xf numFmtId="4" fontId="8" fillId="7" borderId="21" xfId="53" applyNumberFormat="1" applyFont="1" applyFill="1" applyBorder="1" applyAlignment="1">
      <alignment horizontal="center" wrapText="1"/>
      <protection/>
    </xf>
    <xf numFmtId="4" fontId="8" fillId="7" borderId="21" xfId="53" applyNumberFormat="1" applyFont="1" applyFill="1" applyBorder="1" applyAlignment="1">
      <alignment horizontal="center"/>
      <protection/>
    </xf>
    <xf numFmtId="4" fontId="8" fillId="0" borderId="33" xfId="53" applyNumberFormat="1" applyFont="1" applyBorder="1" applyAlignment="1">
      <alignment horizontal="center" vertical="top" wrapText="1"/>
      <protection/>
    </xf>
    <xf numFmtId="4" fontId="8" fillId="7" borderId="12" xfId="53" applyNumberFormat="1" applyFont="1" applyFill="1" applyBorder="1" applyAlignment="1">
      <alignment horizontal="center"/>
      <protection/>
    </xf>
    <xf numFmtId="4" fontId="8" fillId="0" borderId="39" xfId="53" applyNumberFormat="1" applyFont="1" applyFill="1" applyBorder="1" applyAlignment="1">
      <alignment horizontal="center" vertical="top" wrapText="1"/>
      <protection/>
    </xf>
    <xf numFmtId="4" fontId="8" fillId="35" borderId="21" xfId="53" applyNumberFormat="1" applyFont="1" applyFill="1" applyBorder="1" applyAlignment="1">
      <alignment horizontal="center" vertical="top" wrapText="1"/>
      <protection/>
    </xf>
    <xf numFmtId="4" fontId="8" fillId="13" borderId="21" xfId="53" applyNumberFormat="1" applyFont="1" applyFill="1" applyBorder="1" applyAlignment="1">
      <alignment horizontal="center" vertical="top" wrapText="1"/>
      <protection/>
    </xf>
    <xf numFmtId="4" fontId="8" fillId="14" borderId="21" xfId="53" applyNumberFormat="1" applyFont="1" applyFill="1" applyBorder="1" applyAlignment="1">
      <alignment horizontal="center" vertical="top" wrapText="1"/>
      <protection/>
    </xf>
    <xf numFmtId="4" fontId="8" fillId="40" borderId="21" xfId="53" applyNumberFormat="1" applyFont="1" applyFill="1" applyBorder="1" applyAlignment="1">
      <alignment horizontal="center" vertical="top" wrapText="1"/>
      <protection/>
    </xf>
    <xf numFmtId="4" fontId="8" fillId="0" borderId="34" xfId="53" applyNumberFormat="1" applyFont="1" applyFill="1" applyBorder="1" applyAlignment="1">
      <alignment horizontal="center" vertical="top" wrapText="1"/>
      <protection/>
    </xf>
    <xf numFmtId="4" fontId="8" fillId="19" borderId="12" xfId="53" applyNumberFormat="1" applyFont="1" applyFill="1" applyBorder="1" applyAlignment="1">
      <alignment horizontal="center"/>
      <protection/>
    </xf>
    <xf numFmtId="4" fontId="8" fillId="0" borderId="12" xfId="53" applyNumberFormat="1" applyFont="1" applyBorder="1" applyAlignment="1">
      <alignment horizontal="center" vertical="top" wrapText="1"/>
      <protection/>
    </xf>
    <xf numFmtId="4" fontId="8" fillId="0" borderId="26" xfId="53" applyNumberFormat="1" applyFont="1" applyBorder="1" applyAlignment="1">
      <alignment horizontal="center" vertical="top" wrapText="1"/>
      <protection/>
    </xf>
    <xf numFmtId="4" fontId="8" fillId="40" borderId="12" xfId="53" applyNumberFormat="1" applyFont="1" applyFill="1" applyBorder="1" applyAlignment="1">
      <alignment horizontal="center"/>
      <protection/>
    </xf>
    <xf numFmtId="4" fontId="6" fillId="40" borderId="12" xfId="53" applyNumberFormat="1" applyFont="1" applyFill="1" applyBorder="1" applyAlignment="1">
      <alignment horizontal="center" vertical="top" wrapText="1"/>
      <protection/>
    </xf>
    <xf numFmtId="4" fontId="8" fillId="40" borderId="12" xfId="53" applyNumberFormat="1" applyFont="1" applyFill="1" applyBorder="1" applyAlignment="1">
      <alignment horizontal="center" vertical="top" wrapText="1"/>
      <protection/>
    </xf>
    <xf numFmtId="4" fontId="8" fillId="35" borderId="10" xfId="53" applyNumberFormat="1" applyFont="1" applyFill="1" applyBorder="1" applyAlignment="1">
      <alignment horizontal="center" vertical="top" wrapText="1"/>
      <protection/>
    </xf>
    <xf numFmtId="4" fontId="6" fillId="35" borderId="10" xfId="53" applyNumberFormat="1" applyFont="1" applyFill="1" applyBorder="1" applyAlignment="1">
      <alignment horizontal="center" vertical="top" wrapText="1"/>
      <protection/>
    </xf>
    <xf numFmtId="4" fontId="8" fillId="35" borderId="12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Fill="1" applyBorder="1" applyAlignment="1">
      <alignment horizontal="center" vertical="top" wrapText="1"/>
      <protection/>
    </xf>
    <xf numFmtId="0" fontId="8" fillId="0" borderId="34" xfId="53" applyFont="1" applyFill="1" applyBorder="1" applyAlignment="1">
      <alignment horizontal="left" vertical="top" wrapText="1"/>
      <protection/>
    </xf>
    <xf numFmtId="0" fontId="8" fillId="19" borderId="12" xfId="53" applyFont="1" applyFill="1" applyBorder="1" applyAlignment="1">
      <alignment horizontal="left" vertical="top" wrapText="1"/>
      <protection/>
    </xf>
    <xf numFmtId="0" fontId="8" fillId="7" borderId="12" xfId="53" applyFont="1" applyFill="1" applyBorder="1" applyAlignment="1">
      <alignment horizontal="left" vertical="top" wrapText="1"/>
      <protection/>
    </xf>
    <xf numFmtId="0" fontId="8" fillId="19" borderId="12" xfId="53" applyFont="1" applyFill="1" applyBorder="1" applyAlignment="1">
      <alignment horizontal="left" wrapText="1"/>
      <protection/>
    </xf>
    <xf numFmtId="0" fontId="8" fillId="7" borderId="12" xfId="53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8" fillId="19" borderId="12" xfId="53" applyFont="1" applyFill="1" applyBorder="1" applyAlignment="1">
      <alignment horizontal="left"/>
      <protection/>
    </xf>
    <xf numFmtId="0" fontId="8" fillId="7" borderId="12" xfId="53" applyFont="1" applyFill="1" applyBorder="1" applyAlignment="1">
      <alignment horizontal="left"/>
      <protection/>
    </xf>
    <xf numFmtId="0" fontId="8" fillId="41" borderId="12" xfId="53" applyFont="1" applyFill="1" applyBorder="1" applyAlignment="1">
      <alignment horizontal="center" vertical="center" wrapText="1"/>
      <protection/>
    </xf>
    <xf numFmtId="0" fontId="8" fillId="41" borderId="12" xfId="53" applyNumberFormat="1" applyFont="1" applyFill="1" applyBorder="1" applyAlignment="1">
      <alignment vertical="center" wrapText="1"/>
      <protection/>
    </xf>
    <xf numFmtId="4" fontId="8" fillId="41" borderId="12" xfId="53" applyNumberFormat="1" applyFont="1" applyFill="1" applyBorder="1" applyAlignment="1">
      <alignment horizontal="center" vertical="top" wrapText="1"/>
      <protection/>
    </xf>
    <xf numFmtId="0" fontId="8" fillId="38" borderId="12" xfId="53" applyNumberFormat="1" applyFont="1" applyFill="1" applyBorder="1" applyAlignment="1">
      <alignment vertical="center" wrapText="1"/>
      <protection/>
    </xf>
    <xf numFmtId="0" fontId="8" fillId="38" borderId="12" xfId="53" applyFont="1" applyFill="1" applyBorder="1" applyAlignment="1">
      <alignment horizontal="center" vertical="center" wrapText="1"/>
      <protection/>
    </xf>
    <xf numFmtId="0" fontId="8" fillId="35" borderId="12" xfId="53" applyNumberFormat="1" applyFont="1" applyFill="1" applyBorder="1" applyAlignment="1">
      <alignment vertical="center" wrapText="1"/>
      <protection/>
    </xf>
    <xf numFmtId="4" fontId="8" fillId="38" borderId="0" xfId="53" applyNumberFormat="1" applyFont="1" applyFill="1" applyBorder="1" applyAlignment="1">
      <alignment horizontal="center" vertical="top" wrapText="1"/>
      <protection/>
    </xf>
    <xf numFmtId="4" fontId="8" fillId="38" borderId="12" xfId="53" applyNumberFormat="1" applyFont="1" applyFill="1" applyBorder="1" applyAlignment="1">
      <alignment horizontal="center" vertical="top" wrapText="1"/>
      <protection/>
    </xf>
    <xf numFmtId="0" fontId="8" fillId="35" borderId="0" xfId="53" applyFont="1" applyFill="1" applyBorder="1" applyAlignment="1">
      <alignment horizontal="left" vertical="top" wrapText="1"/>
      <protection/>
    </xf>
    <xf numFmtId="0" fontId="8" fillId="35" borderId="22" xfId="53" applyFont="1" applyFill="1" applyBorder="1" applyAlignment="1">
      <alignment horizontal="left" vertical="top" wrapText="1"/>
      <protection/>
    </xf>
    <xf numFmtId="0" fontId="8" fillId="35" borderId="34" xfId="53" applyFont="1" applyFill="1" applyBorder="1" applyAlignment="1">
      <alignment horizontal="left" vertical="top" wrapText="1"/>
      <protection/>
    </xf>
    <xf numFmtId="0" fontId="8" fillId="35" borderId="12" xfId="53" applyFont="1" applyFill="1" applyBorder="1" applyAlignment="1">
      <alignment horizontal="left" vertical="top" wrapText="1"/>
      <protection/>
    </xf>
    <xf numFmtId="0" fontId="8" fillId="35" borderId="14" xfId="53" applyFont="1" applyFill="1" applyBorder="1" applyAlignment="1">
      <alignment horizontal="left" vertical="top" wrapText="1"/>
      <protection/>
    </xf>
    <xf numFmtId="0" fontId="8" fillId="35" borderId="12" xfId="0" applyFont="1" applyFill="1" applyBorder="1" applyAlignment="1">
      <alignment horizontal="left" vertical="top" wrapText="1"/>
    </xf>
    <xf numFmtId="0" fontId="8" fillId="35" borderId="26" xfId="53" applyFont="1" applyFill="1" applyBorder="1" applyAlignment="1">
      <alignment horizontal="center" vertical="center" wrapText="1"/>
      <protection/>
    </xf>
    <xf numFmtId="0" fontId="8" fillId="35" borderId="26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8" fillId="35" borderId="12" xfId="0" applyFont="1" applyFill="1" applyBorder="1" applyAlignment="1">
      <alignment wrapText="1"/>
    </xf>
    <xf numFmtId="0" fontId="8" fillId="35" borderId="12" xfId="0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Border="1" applyAlignment="1">
      <alignment/>
    </xf>
    <xf numFmtId="171" fontId="8" fillId="35" borderId="13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171" fontId="8" fillId="0" borderId="13" xfId="63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32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26" xfId="53" applyFont="1" applyBorder="1" applyAlignment="1">
      <alignment horizontal="center" wrapText="1"/>
      <protection/>
    </xf>
    <xf numFmtId="0" fontId="10" fillId="0" borderId="37" xfId="53" applyFont="1" applyBorder="1" applyAlignment="1">
      <alignment horizontal="center" wrapText="1"/>
      <protection/>
    </xf>
    <xf numFmtId="0" fontId="8" fillId="7" borderId="21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7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" fontId="8" fillId="0" borderId="15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Border="1" applyAlignment="1">
      <alignment horizontal="center" vertical="top" wrapText="1"/>
      <protection/>
    </xf>
    <xf numFmtId="4" fontId="8" fillId="0" borderId="10" xfId="53" applyNumberFormat="1" applyFont="1" applyFill="1" applyBorder="1" applyAlignment="1">
      <alignment horizontal="center" vertical="top" wrapText="1"/>
      <protection/>
    </xf>
    <xf numFmtId="4" fontId="8" fillId="35" borderId="40" xfId="53" applyNumberFormat="1" applyFont="1" applyFill="1" applyBorder="1" applyAlignment="1">
      <alignment horizontal="center" vertical="top" wrapText="1"/>
      <protection/>
    </xf>
    <xf numFmtId="4" fontId="8" fillId="35" borderId="41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Fill="1">
      <alignment/>
      <protection/>
    </xf>
    <xf numFmtId="4" fontId="8" fillId="35" borderId="42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4" fontId="15" fillId="35" borderId="13" xfId="0" applyNumberFormat="1" applyFont="1" applyFill="1" applyBorder="1" applyAlignment="1">
      <alignment horizontal="center" vertical="center" wrapText="1"/>
    </xf>
    <xf numFmtId="43" fontId="22" fillId="0" borderId="0" xfId="0" applyNumberFormat="1" applyFont="1" applyAlignment="1">
      <alignment horizontal="center" vertical="center"/>
    </xf>
    <xf numFmtId="2" fontId="8" fillId="35" borderId="13" xfId="0" applyNumberFormat="1" applyFont="1" applyFill="1" applyBorder="1" applyAlignment="1">
      <alignment wrapText="1"/>
    </xf>
    <xf numFmtId="0" fontId="8" fillId="35" borderId="29" xfId="0" applyFont="1" applyFill="1" applyBorder="1" applyAlignment="1">
      <alignment wrapText="1"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 wrapText="1"/>
    </xf>
    <xf numFmtId="171" fontId="8" fillId="35" borderId="35" xfId="63" applyFont="1" applyFill="1" applyBorder="1" applyAlignment="1">
      <alignment horizontal="center" vertical="center"/>
    </xf>
    <xf numFmtId="171" fontId="8" fillId="0" borderId="0" xfId="63" applyFont="1" applyAlignment="1">
      <alignment horizontal="center"/>
    </xf>
    <xf numFmtId="171" fontId="0" fillId="0" borderId="0" xfId="63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 wrapText="1"/>
    </xf>
    <xf numFmtId="171" fontId="12" fillId="0" borderId="0" xfId="63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0" fillId="0" borderId="43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37" xfId="53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0" fontId="10" fillId="0" borderId="22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6" fillId="0" borderId="0" xfId="53" applyFont="1" applyAlignment="1">
      <alignment horizontal="center"/>
      <protection/>
    </xf>
    <xf numFmtId="0" fontId="29" fillId="0" borderId="0" xfId="53" applyFont="1" applyAlignment="1">
      <alignment horizontal="center" vertical="center" wrapText="1"/>
      <protection/>
    </xf>
    <xf numFmtId="0" fontId="6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37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52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33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208"/>
      <c r="E1" s="35" t="s">
        <v>179</v>
      </c>
    </row>
    <row r="2" spans="4:5" ht="15.75">
      <c r="D2" s="35"/>
      <c r="E2" s="35" t="s">
        <v>111</v>
      </c>
    </row>
    <row r="3" spans="4:6" ht="18.75" customHeight="1">
      <c r="D3" s="473" t="s">
        <v>1483</v>
      </c>
      <c r="E3" s="473"/>
      <c r="F3" s="473"/>
    </row>
    <row r="4" spans="3:5" ht="18.75" customHeight="1">
      <c r="C4" s="2"/>
      <c r="D4" s="35"/>
      <c r="E4" s="208"/>
    </row>
    <row r="5" spans="1:5" ht="35.25" customHeight="1">
      <c r="A5" s="472" t="s">
        <v>1442</v>
      </c>
      <c r="B5" s="472"/>
      <c r="C5" s="472"/>
      <c r="D5" s="472"/>
      <c r="E5" s="472"/>
    </row>
    <row r="6" spans="1:7" ht="18" customHeight="1">
      <c r="A6" s="471"/>
      <c r="B6" s="471"/>
      <c r="C6" s="471"/>
      <c r="D6" s="83"/>
      <c r="E6" s="31"/>
      <c r="F6" s="31"/>
      <c r="G6" s="31"/>
    </row>
    <row r="7" spans="2:5" ht="16.5" thickBot="1">
      <c r="B7" s="4"/>
      <c r="C7" s="15"/>
      <c r="D7" s="15"/>
      <c r="E7" s="123" t="s">
        <v>680</v>
      </c>
    </row>
    <row r="8" spans="1:5" s="75" customFormat="1" ht="63.75" thickBot="1">
      <c r="A8" s="66" t="s">
        <v>50</v>
      </c>
      <c r="B8" s="65" t="s">
        <v>51</v>
      </c>
      <c r="C8" s="66" t="s">
        <v>173</v>
      </c>
      <c r="D8" s="66" t="s">
        <v>320</v>
      </c>
      <c r="E8" s="66" t="s">
        <v>321</v>
      </c>
    </row>
    <row r="9" spans="1:5" s="75" customFormat="1" ht="16.5" thickBot="1">
      <c r="A9" s="34">
        <v>1</v>
      </c>
      <c r="B9" s="33">
        <v>2</v>
      </c>
      <c r="C9" s="33">
        <v>3</v>
      </c>
      <c r="D9" s="23">
        <v>4</v>
      </c>
      <c r="E9" s="23">
        <v>5</v>
      </c>
    </row>
    <row r="10" spans="1:5" s="75" customFormat="1" ht="95.25" thickBot="1">
      <c r="A10" s="34" t="s">
        <v>52</v>
      </c>
      <c r="B10" s="76" t="s">
        <v>265</v>
      </c>
      <c r="C10" s="87">
        <v>100</v>
      </c>
      <c r="D10" s="33"/>
      <c r="E10" s="33"/>
    </row>
    <row r="11" spans="1:5" s="75" customFormat="1" ht="48" thickBot="1">
      <c r="A11" s="34" t="s">
        <v>266</v>
      </c>
      <c r="B11" s="76" t="s">
        <v>172</v>
      </c>
      <c r="C11" s="87">
        <v>100</v>
      </c>
      <c r="D11" s="33"/>
      <c r="E11" s="33"/>
    </row>
    <row r="12" spans="1:5" ht="37.5" customHeight="1" thickBot="1">
      <c r="A12" s="26" t="s">
        <v>325</v>
      </c>
      <c r="B12" s="25" t="s">
        <v>62</v>
      </c>
      <c r="C12" s="82">
        <v>100</v>
      </c>
      <c r="D12" s="32"/>
      <c r="E12" s="85"/>
    </row>
    <row r="13" spans="1:5" ht="30.75" customHeight="1" thickBot="1">
      <c r="A13" s="26" t="s">
        <v>329</v>
      </c>
      <c r="B13" s="25" t="s">
        <v>332</v>
      </c>
      <c r="C13" s="82"/>
      <c r="D13" s="32"/>
      <c r="E13" s="86">
        <v>100</v>
      </c>
    </row>
    <row r="14" spans="1:5" ht="67.5" customHeight="1" thickBot="1">
      <c r="A14" s="23" t="s">
        <v>328</v>
      </c>
      <c r="B14" s="84" t="s">
        <v>54</v>
      </c>
      <c r="C14" s="82">
        <v>100</v>
      </c>
      <c r="D14" s="32"/>
      <c r="E14" s="85"/>
    </row>
    <row r="15" spans="1:5" ht="37.5" customHeight="1" thickBot="1">
      <c r="A15" s="23" t="s">
        <v>326</v>
      </c>
      <c r="B15" s="84" t="s">
        <v>16</v>
      </c>
      <c r="C15" s="82">
        <v>100</v>
      </c>
      <c r="D15" s="32"/>
      <c r="E15" s="85"/>
    </row>
    <row r="16" spans="1:5" ht="33" customHeight="1" thickBot="1">
      <c r="A16" s="23" t="s">
        <v>330</v>
      </c>
      <c r="B16" s="84" t="s">
        <v>331</v>
      </c>
      <c r="C16" s="82"/>
      <c r="D16" s="32"/>
      <c r="E16" s="86">
        <v>100</v>
      </c>
    </row>
    <row r="17" spans="1:5" ht="33" customHeight="1" thickBot="1">
      <c r="A17" s="23" t="s">
        <v>677</v>
      </c>
      <c r="B17" s="84" t="s">
        <v>676</v>
      </c>
      <c r="C17" s="82"/>
      <c r="D17" s="32">
        <v>100</v>
      </c>
      <c r="E17" s="86"/>
    </row>
    <row r="18" spans="1:5" ht="36" customHeight="1" thickBot="1">
      <c r="A18" s="23" t="s">
        <v>327</v>
      </c>
      <c r="B18" s="84" t="s">
        <v>49</v>
      </c>
      <c r="C18" s="82">
        <v>100</v>
      </c>
      <c r="D18" s="32"/>
      <c r="E18" s="85"/>
    </row>
    <row r="19" spans="2:4" ht="81.75" customHeight="1">
      <c r="B19" s="71"/>
      <c r="C19" s="68"/>
      <c r="D19" s="68"/>
    </row>
    <row r="20" spans="2:4" ht="83.25" customHeight="1">
      <c r="B20" s="71"/>
      <c r="C20" s="68"/>
      <c r="D20" s="68"/>
    </row>
    <row r="21" spans="2:4" ht="15.75">
      <c r="B21" s="71"/>
      <c r="C21" s="68"/>
      <c r="D21" s="68"/>
    </row>
    <row r="22" spans="2:4" ht="49.5" customHeight="1">
      <c r="B22" s="71"/>
      <c r="C22" s="68"/>
      <c r="D22" s="68"/>
    </row>
    <row r="23" spans="2:4" ht="95.25" customHeight="1">
      <c r="B23" s="71"/>
      <c r="C23" s="68"/>
      <c r="D23" s="68"/>
    </row>
    <row r="24" spans="2:4" ht="69" customHeight="1">
      <c r="B24" s="71"/>
      <c r="C24" s="68"/>
      <c r="D24" s="68"/>
    </row>
    <row r="25" spans="2:4" ht="34.5" customHeight="1">
      <c r="B25" s="71"/>
      <c r="C25" s="68"/>
      <c r="D25" s="68"/>
    </row>
    <row r="26" spans="2:4" ht="37.5" customHeight="1">
      <c r="B26" s="71"/>
      <c r="C26" s="68"/>
      <c r="D26" s="68"/>
    </row>
    <row r="27" spans="2:4" ht="37.5" customHeight="1">
      <c r="B27" s="71"/>
      <c r="C27" s="68"/>
      <c r="D27" s="68"/>
    </row>
    <row r="28" spans="2:4" ht="36" customHeight="1">
      <c r="B28" s="71"/>
      <c r="C28" s="68"/>
      <c r="D28" s="68"/>
    </row>
    <row r="29" spans="2:4" ht="81" customHeight="1">
      <c r="B29" s="71"/>
      <c r="C29" s="68"/>
      <c r="D29" s="68"/>
    </row>
    <row r="30" spans="2:4" ht="82.5" customHeight="1">
      <c r="B30" s="71"/>
      <c r="C30" s="68"/>
      <c r="D30" s="68"/>
    </row>
    <row r="31" spans="2:4" ht="84" customHeight="1">
      <c r="B31" s="71"/>
      <c r="C31" s="68"/>
      <c r="D31" s="68"/>
    </row>
    <row r="32" spans="2:4" ht="99" customHeight="1">
      <c r="B32" s="71"/>
      <c r="C32" s="68"/>
      <c r="D32" s="68"/>
    </row>
    <row r="33" spans="2:4" ht="114" customHeight="1">
      <c r="B33" s="69"/>
      <c r="C33" s="68"/>
      <c r="D33" s="68"/>
    </row>
    <row r="34" spans="2:4" ht="81" customHeight="1">
      <c r="B34" s="69"/>
      <c r="C34" s="68"/>
      <c r="D34" s="68"/>
    </row>
    <row r="35" spans="2:4" ht="81" customHeight="1">
      <c r="B35" s="71"/>
      <c r="C35" s="68"/>
      <c r="D35" s="68"/>
    </row>
    <row r="36" spans="2:4" ht="51.75" customHeight="1">
      <c r="B36" s="71"/>
      <c r="C36" s="68"/>
      <c r="D36" s="68"/>
    </row>
    <row r="37" spans="2:4" ht="66.75" customHeight="1">
      <c r="B37" s="72"/>
      <c r="C37" s="68"/>
      <c r="D37" s="68"/>
    </row>
    <row r="38" spans="2:4" ht="66" customHeight="1">
      <c r="B38" s="71"/>
      <c r="C38" s="68"/>
      <c r="D38" s="68"/>
    </row>
    <row r="39" spans="2:4" ht="49.5" customHeight="1" hidden="1" thickBot="1">
      <c r="B39" s="71"/>
      <c r="C39" s="68"/>
      <c r="D39" s="68"/>
    </row>
    <row r="40" spans="2:4" ht="15.75">
      <c r="B40" s="71"/>
      <c r="C40" s="68"/>
      <c r="D40" s="68"/>
    </row>
    <row r="41" spans="2:4" ht="15.75">
      <c r="B41" s="69"/>
      <c r="C41" s="68"/>
      <c r="D41" s="68"/>
    </row>
    <row r="42" spans="2:4" ht="84" customHeight="1">
      <c r="B42" s="73"/>
      <c r="C42" s="68"/>
      <c r="D42" s="68"/>
    </row>
    <row r="43" spans="2:4" ht="15.75">
      <c r="B43" s="73"/>
      <c r="C43" s="68"/>
      <c r="D43" s="68"/>
    </row>
    <row r="44" spans="2:4" ht="15.75">
      <c r="B44" s="69"/>
      <c r="C44" s="68"/>
      <c r="D44" s="68"/>
    </row>
    <row r="45" spans="2:4" ht="15.75">
      <c r="B45" s="69"/>
      <c r="C45" s="68"/>
      <c r="D45" s="68"/>
    </row>
    <row r="46" spans="2:4" ht="15.75">
      <c r="B46" s="69"/>
      <c r="C46" s="68"/>
      <c r="D46" s="68"/>
    </row>
    <row r="47" spans="2:4" ht="15.75" hidden="1">
      <c r="B47" s="74"/>
      <c r="C47" s="68"/>
      <c r="D47" s="68"/>
    </row>
    <row r="48" spans="2:4" ht="65.25" customHeight="1" hidden="1" thickBot="1">
      <c r="B48" s="69"/>
      <c r="C48" s="68"/>
      <c r="D48" s="68"/>
    </row>
    <row r="49" spans="2:4" ht="65.25" customHeight="1" hidden="1" thickBot="1">
      <c r="B49" s="71"/>
      <c r="C49" s="68"/>
      <c r="D49" s="68"/>
    </row>
    <row r="50" spans="2:4" ht="36" customHeight="1" hidden="1" thickBot="1">
      <c r="B50" s="71"/>
      <c r="C50" s="68"/>
      <c r="D50" s="68"/>
    </row>
    <row r="51" spans="2:4" ht="36" customHeight="1" hidden="1" thickBot="1">
      <c r="B51" s="69"/>
      <c r="C51" s="68"/>
      <c r="D51" s="68"/>
    </row>
    <row r="52" spans="2:4" ht="54.75" customHeight="1" hidden="1" thickBot="1">
      <c r="B52" s="70"/>
      <c r="C52" s="68"/>
      <c r="D52" s="68"/>
    </row>
    <row r="53" spans="2:4" ht="66.75" customHeight="1" hidden="1" thickBot="1">
      <c r="B53" s="69"/>
      <c r="C53" s="68"/>
      <c r="D53" s="68"/>
    </row>
    <row r="54" spans="2:4" ht="67.5" customHeight="1" hidden="1" thickBot="1">
      <c r="B54" s="71"/>
      <c r="C54" s="68"/>
      <c r="D54" s="68"/>
    </row>
    <row r="55" spans="2:4" ht="35.25" customHeight="1" hidden="1" thickBot="1">
      <c r="B55" s="71"/>
      <c r="C55" s="68"/>
      <c r="D55" s="68"/>
    </row>
    <row r="56" spans="2:4" ht="37.5" customHeight="1" hidden="1" thickBot="1">
      <c r="B56" s="69"/>
      <c r="C56" s="68"/>
      <c r="D56" s="68"/>
    </row>
    <row r="57" spans="2:4" ht="51.75" customHeight="1">
      <c r="B57" s="70"/>
      <c r="C57" s="68"/>
      <c r="D57" s="68"/>
    </row>
    <row r="58" spans="2:4" ht="66" customHeight="1">
      <c r="B58" s="69"/>
      <c r="C58" s="68"/>
      <c r="D58" s="68"/>
    </row>
    <row r="59" spans="2:4" ht="66" customHeight="1">
      <c r="B59" s="71"/>
      <c r="C59" s="68"/>
      <c r="D59" s="68"/>
    </row>
    <row r="60" spans="2:4" ht="33.75" customHeight="1">
      <c r="B60" s="71"/>
      <c r="C60" s="68"/>
      <c r="D60" s="68"/>
    </row>
    <row r="61" spans="2:4" ht="35.25" customHeight="1">
      <c r="B61" s="69"/>
      <c r="C61" s="68"/>
      <c r="D61" s="68"/>
    </row>
    <row r="62" spans="2:4" ht="35.25" customHeight="1">
      <c r="B62" s="70"/>
      <c r="C62" s="68"/>
      <c r="D62" s="68"/>
    </row>
    <row r="63" spans="2:4" ht="36" customHeight="1">
      <c r="B63" s="69"/>
      <c r="C63" s="68"/>
      <c r="D63" s="68"/>
    </row>
    <row r="64" spans="2:4" ht="66" customHeight="1">
      <c r="B64" s="71"/>
      <c r="C64" s="68"/>
      <c r="D64" s="68"/>
    </row>
    <row r="65" spans="2:4" ht="33.75" customHeight="1">
      <c r="B65" s="67"/>
      <c r="C65" s="68"/>
      <c r="D65" s="68"/>
    </row>
    <row r="66" spans="2:4" ht="34.5" customHeight="1">
      <c r="B66" s="69"/>
      <c r="C66" s="68"/>
      <c r="D66" s="68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3">
    <mergeCell ref="A6:C6"/>
    <mergeCell ref="A5:E5"/>
    <mergeCell ref="D3:F3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90" zoomScaleNormal="90" zoomScaleSheetLayoutView="80" zoomScalePageLayoutView="0" workbookViewId="0" topLeftCell="A1">
      <selection activeCell="F23" sqref="F23"/>
    </sheetView>
  </sheetViews>
  <sheetFormatPr defaultColWidth="9.140625" defaultRowHeight="12.75"/>
  <cols>
    <col min="1" max="1" width="9.140625" style="36" customWidth="1"/>
    <col min="2" max="2" width="21.7109375" style="36" customWidth="1"/>
    <col min="3" max="3" width="10.7109375" style="36" customWidth="1"/>
    <col min="4" max="4" width="12.8515625" style="36" customWidth="1"/>
    <col min="5" max="5" width="10.00390625" style="36" customWidth="1"/>
    <col min="6" max="6" width="14.00390625" style="36" customWidth="1"/>
    <col min="7" max="7" width="13.7109375" style="36" customWidth="1"/>
    <col min="8" max="8" width="14.00390625" style="36" customWidth="1"/>
    <col min="9" max="9" width="13.421875" style="36" customWidth="1"/>
    <col min="10" max="10" width="14.57421875" style="36" bestFit="1" customWidth="1"/>
    <col min="11" max="16384" width="9.140625" style="36" customWidth="1"/>
  </cols>
  <sheetData>
    <row r="1" spans="1:8" ht="15.75">
      <c r="A1" s="4"/>
      <c r="B1" s="4"/>
      <c r="D1" s="31"/>
      <c r="E1" s="31"/>
      <c r="G1" s="31"/>
      <c r="H1" s="35" t="s">
        <v>15</v>
      </c>
    </row>
    <row r="2" spans="1:8" ht="15.75">
      <c r="A2" s="4"/>
      <c r="B2" s="4"/>
      <c r="E2" s="31"/>
      <c r="F2" s="31"/>
      <c r="G2" s="31"/>
      <c r="H2" s="35" t="s">
        <v>111</v>
      </c>
    </row>
    <row r="3" spans="1:8" ht="15.75">
      <c r="A3" s="4"/>
      <c r="B3" s="4"/>
      <c r="C3" s="37"/>
      <c r="E3" s="31"/>
      <c r="F3" s="31"/>
      <c r="G3" s="31" t="s">
        <v>1486</v>
      </c>
      <c r="H3" s="35"/>
    </row>
    <row r="4" spans="1:6" ht="15.75">
      <c r="A4" s="4"/>
      <c r="B4" s="4"/>
      <c r="C4" s="37"/>
      <c r="D4" s="35"/>
      <c r="E4" s="35"/>
      <c r="F4" s="35"/>
    </row>
    <row r="5" spans="1:8" ht="15.75">
      <c r="A5" s="4"/>
      <c r="B5" s="4"/>
      <c r="C5" s="1"/>
      <c r="D5" s="2"/>
      <c r="E5" s="2"/>
      <c r="H5" s="35" t="s">
        <v>630</v>
      </c>
    </row>
    <row r="6" spans="1:8" ht="54" customHeight="1" thickBot="1">
      <c r="A6" s="512" t="s">
        <v>1500</v>
      </c>
      <c r="B6" s="512"/>
      <c r="C6" s="512"/>
      <c r="D6" s="512"/>
      <c r="E6" s="512"/>
      <c r="F6" s="512"/>
      <c r="G6" s="512"/>
      <c r="H6" s="512"/>
    </row>
    <row r="7" spans="1:8" ht="33" customHeight="1" thickBot="1">
      <c r="A7" s="513" t="s">
        <v>229</v>
      </c>
      <c r="B7" s="513" t="s">
        <v>230</v>
      </c>
      <c r="C7" s="513" t="s">
        <v>283</v>
      </c>
      <c r="D7" s="513" t="s">
        <v>307</v>
      </c>
      <c r="E7" s="513" t="s">
        <v>313</v>
      </c>
      <c r="F7" s="515" t="s">
        <v>1517</v>
      </c>
      <c r="G7" s="516"/>
      <c r="H7" s="517"/>
    </row>
    <row r="8" spans="1:8" ht="16.5" thickBot="1">
      <c r="A8" s="514"/>
      <c r="B8" s="514"/>
      <c r="C8" s="514"/>
      <c r="D8" s="514"/>
      <c r="E8" s="514"/>
      <c r="F8" s="23" t="s">
        <v>632</v>
      </c>
      <c r="G8" s="23" t="s">
        <v>633</v>
      </c>
      <c r="H8" s="23" t="s">
        <v>855</v>
      </c>
    </row>
    <row r="9" spans="1:8" ht="13.5" thickBot="1">
      <c r="A9" s="38" t="s">
        <v>112</v>
      </c>
      <c r="B9" s="509" t="s">
        <v>187</v>
      </c>
      <c r="C9" s="510"/>
      <c r="D9" s="510"/>
      <c r="E9" s="510"/>
      <c r="F9" s="510"/>
      <c r="G9" s="510"/>
      <c r="H9" s="511"/>
    </row>
    <row r="10" spans="1:8" ht="16.5" thickBot="1">
      <c r="A10" s="32">
        <v>1</v>
      </c>
      <c r="B10" s="39" t="s">
        <v>188</v>
      </c>
      <c r="C10" s="40" t="s">
        <v>262</v>
      </c>
      <c r="D10" s="32">
        <v>3190051200</v>
      </c>
      <c r="E10" s="40" t="s">
        <v>611</v>
      </c>
      <c r="F10" s="430">
        <v>665</v>
      </c>
      <c r="G10" s="430">
        <v>2885</v>
      </c>
      <c r="H10" s="42"/>
    </row>
    <row r="11" spans="1:8" ht="16.5" thickBot="1">
      <c r="A11" s="32">
        <v>2</v>
      </c>
      <c r="B11" s="39" t="s">
        <v>189</v>
      </c>
      <c r="C11" s="40" t="s">
        <v>262</v>
      </c>
      <c r="D11" s="32">
        <v>3190051200</v>
      </c>
      <c r="E11" s="40" t="s">
        <v>611</v>
      </c>
      <c r="F11" s="430">
        <v>1189</v>
      </c>
      <c r="G11" s="430">
        <v>5173</v>
      </c>
      <c r="H11" s="42"/>
    </row>
    <row r="12" spans="1:8" ht="16.5" thickBot="1">
      <c r="A12" s="32">
        <v>3</v>
      </c>
      <c r="B12" s="39" t="s">
        <v>190</v>
      </c>
      <c r="C12" s="40" t="s">
        <v>262</v>
      </c>
      <c r="D12" s="32">
        <v>3190051200</v>
      </c>
      <c r="E12" s="40" t="s">
        <v>611</v>
      </c>
      <c r="F12" s="430">
        <v>801</v>
      </c>
      <c r="G12" s="430">
        <v>3502</v>
      </c>
      <c r="H12" s="42"/>
    </row>
    <row r="13" spans="1:8" ht="16.5" thickBot="1">
      <c r="A13" s="32">
        <v>4</v>
      </c>
      <c r="B13" s="39" t="s">
        <v>191</v>
      </c>
      <c r="C13" s="40" t="s">
        <v>262</v>
      </c>
      <c r="D13" s="32">
        <v>3190051200</v>
      </c>
      <c r="E13" s="40" t="s">
        <v>611</v>
      </c>
      <c r="F13" s="430">
        <v>1622</v>
      </c>
      <c r="G13" s="430">
        <v>6974</v>
      </c>
      <c r="H13" s="42"/>
    </row>
    <row r="14" spans="1:8" ht="16.5" thickBot="1">
      <c r="A14" s="32">
        <v>5</v>
      </c>
      <c r="B14" s="41" t="s">
        <v>192</v>
      </c>
      <c r="C14" s="40" t="s">
        <v>262</v>
      </c>
      <c r="D14" s="32">
        <v>3190051200</v>
      </c>
      <c r="E14" s="40" t="s">
        <v>611</v>
      </c>
      <c r="F14" s="430">
        <v>1781.87</v>
      </c>
      <c r="G14" s="430">
        <v>7672.93</v>
      </c>
      <c r="H14" s="42"/>
    </row>
    <row r="15" spans="1:8" ht="16.5" thickBot="1">
      <c r="A15" s="32">
        <v>6</v>
      </c>
      <c r="B15" s="39" t="s">
        <v>193</v>
      </c>
      <c r="C15" s="40" t="s">
        <v>262</v>
      </c>
      <c r="D15" s="32">
        <v>3190051200</v>
      </c>
      <c r="E15" s="40" t="s">
        <v>611</v>
      </c>
      <c r="F15" s="430">
        <v>1325</v>
      </c>
      <c r="G15" s="430">
        <v>6234</v>
      </c>
      <c r="H15" s="42"/>
    </row>
    <row r="16" spans="1:8" ht="16.5" thickBot="1">
      <c r="A16" s="32">
        <v>7</v>
      </c>
      <c r="B16" s="39" t="s">
        <v>194</v>
      </c>
      <c r="C16" s="40" t="s">
        <v>262</v>
      </c>
      <c r="D16" s="32">
        <v>3190051200</v>
      </c>
      <c r="E16" s="40" t="s">
        <v>611</v>
      </c>
      <c r="F16" s="430">
        <v>573</v>
      </c>
      <c r="G16" s="430">
        <v>2504</v>
      </c>
      <c r="H16" s="42"/>
    </row>
    <row r="17" spans="1:8" ht="16.5" thickBot="1">
      <c r="A17" s="32">
        <v>8</v>
      </c>
      <c r="B17" s="39" t="s">
        <v>195</v>
      </c>
      <c r="C17" s="40" t="s">
        <v>262</v>
      </c>
      <c r="D17" s="32">
        <v>3190051200</v>
      </c>
      <c r="E17" s="40" t="s">
        <v>611</v>
      </c>
      <c r="F17" s="430">
        <v>1782</v>
      </c>
      <c r="G17" s="430">
        <v>7469</v>
      </c>
      <c r="H17" s="42"/>
    </row>
    <row r="18" spans="1:8" ht="16.5" thickBot="1">
      <c r="A18" s="39"/>
      <c r="B18" s="211" t="s">
        <v>196</v>
      </c>
      <c r="C18" s="212"/>
      <c r="D18" s="213"/>
      <c r="E18" s="212"/>
      <c r="F18" s="215">
        <f>SUM(F10:F17)</f>
        <v>9738.869999999999</v>
      </c>
      <c r="G18" s="215">
        <f>SUM(G10:G17)</f>
        <v>42413.93</v>
      </c>
      <c r="H18" s="214">
        <f>SUM(H10:H17)</f>
        <v>0</v>
      </c>
    </row>
    <row r="20" spans="1:7" s="121" customFormat="1" ht="15.75">
      <c r="A20" s="118"/>
      <c r="B20" s="118"/>
      <c r="C20" s="119"/>
      <c r="D20" s="120"/>
      <c r="E20" s="120"/>
      <c r="G20" s="122"/>
    </row>
  </sheetData>
  <sheetProtection/>
  <mergeCells count="8"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486" t="s">
        <v>678</v>
      </c>
      <c r="D1" s="486"/>
    </row>
    <row r="2" spans="1:4" ht="15.75">
      <c r="A2" s="486" t="s">
        <v>147</v>
      </c>
      <c r="B2" s="486"/>
      <c r="C2" s="486"/>
      <c r="D2" s="486"/>
    </row>
    <row r="3" spans="2:4" ht="15.75">
      <c r="B3" s="486" t="s">
        <v>1486</v>
      </c>
      <c r="C3" s="486"/>
      <c r="D3" s="486"/>
    </row>
    <row r="4" spans="1:2" ht="15.75">
      <c r="A4" s="3"/>
      <c r="B4" s="4"/>
    </row>
    <row r="5" spans="1:4" ht="37.5" customHeight="1">
      <c r="A5" s="487" t="s">
        <v>1499</v>
      </c>
      <c r="B5" s="487"/>
      <c r="C5" s="487"/>
      <c r="D5" s="487"/>
    </row>
    <row r="6" spans="1:4" ht="16.5" thickBot="1">
      <c r="A6" s="528"/>
      <c r="B6" s="518"/>
      <c r="C6" s="518"/>
      <c r="D6" s="518"/>
    </row>
    <row r="7" spans="1:4" ht="15.75" customHeight="1">
      <c r="A7" s="525" t="s">
        <v>148</v>
      </c>
      <c r="B7" s="519" t="s">
        <v>207</v>
      </c>
      <c r="C7" s="520"/>
      <c r="D7" s="521"/>
    </row>
    <row r="8" spans="1:4" ht="13.5" thickBot="1">
      <c r="A8" s="526"/>
      <c r="B8" s="522"/>
      <c r="C8" s="523"/>
      <c r="D8" s="524"/>
    </row>
    <row r="9" spans="1:4" ht="16.5" thickBot="1">
      <c r="A9" s="527"/>
      <c r="B9" s="100" t="s">
        <v>632</v>
      </c>
      <c r="C9" s="100" t="s">
        <v>633</v>
      </c>
      <c r="D9" s="100" t="s">
        <v>855</v>
      </c>
    </row>
    <row r="10" spans="1:4" ht="38.25" customHeight="1" thickBot="1">
      <c r="A10" s="47" t="s">
        <v>3</v>
      </c>
      <c r="B10" s="101">
        <v>0</v>
      </c>
      <c r="C10" s="101">
        <v>0</v>
      </c>
      <c r="D10" s="101">
        <v>0</v>
      </c>
    </row>
    <row r="11" spans="1:4" ht="32.25" thickBot="1">
      <c r="A11" s="43" t="s">
        <v>295</v>
      </c>
      <c r="B11" s="95">
        <v>0</v>
      </c>
      <c r="C11" s="95">
        <v>0</v>
      </c>
      <c r="D11" s="95">
        <v>0</v>
      </c>
    </row>
    <row r="12" spans="1:4" ht="16.5" thickBot="1">
      <c r="A12" s="43" t="s">
        <v>30</v>
      </c>
      <c r="B12" s="96">
        <v>0</v>
      </c>
      <c r="C12" s="96">
        <v>0</v>
      </c>
      <c r="D12" s="96">
        <v>0</v>
      </c>
    </row>
    <row r="13" spans="1:4" ht="16.5" thickBot="1">
      <c r="A13" s="44" t="s">
        <v>31</v>
      </c>
      <c r="B13" s="96">
        <v>0</v>
      </c>
      <c r="C13" s="96">
        <v>0</v>
      </c>
      <c r="D13" s="96">
        <v>0</v>
      </c>
    </row>
    <row r="14" spans="1:4" ht="16.5" thickBot="1">
      <c r="A14" s="45" t="s">
        <v>32</v>
      </c>
      <c r="B14" s="97">
        <v>0</v>
      </c>
      <c r="C14" s="97">
        <v>0</v>
      </c>
      <c r="D14" s="97">
        <v>0</v>
      </c>
    </row>
    <row r="15" spans="1:4" ht="16.5" thickBot="1">
      <c r="A15" s="94" t="s">
        <v>30</v>
      </c>
      <c r="B15" s="98">
        <v>0</v>
      </c>
      <c r="C15" s="98">
        <v>0</v>
      </c>
      <c r="D15" s="98">
        <v>0</v>
      </c>
    </row>
    <row r="16" spans="1:4" ht="16.5" thickBot="1">
      <c r="A16" s="46" t="s">
        <v>33</v>
      </c>
      <c r="B16" s="97">
        <v>0</v>
      </c>
      <c r="C16" s="97">
        <v>0</v>
      </c>
      <c r="D16" s="97">
        <v>0</v>
      </c>
    </row>
    <row r="17" spans="1:4" ht="32.25" thickBot="1">
      <c r="A17" s="94" t="s">
        <v>34</v>
      </c>
      <c r="B17" s="98">
        <v>0</v>
      </c>
      <c r="C17" s="98">
        <v>0</v>
      </c>
      <c r="D17" s="98">
        <v>0</v>
      </c>
    </row>
    <row r="18" spans="1:4" ht="32.25" thickBot="1">
      <c r="A18" s="43" t="s">
        <v>35</v>
      </c>
      <c r="B18" s="99">
        <v>0</v>
      </c>
      <c r="C18" s="99">
        <v>0</v>
      </c>
      <c r="D18" s="99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61">
      <selection activeCell="B71" sqref="B71:K71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48"/>
      <c r="C1" s="48"/>
      <c r="D1" s="48"/>
      <c r="E1" s="48"/>
      <c r="F1" s="486" t="s">
        <v>679</v>
      </c>
      <c r="G1" s="486"/>
      <c r="H1" s="486"/>
      <c r="I1" s="486"/>
      <c r="J1" s="486"/>
      <c r="K1" s="486"/>
    </row>
    <row r="2" spans="2:11" ht="15.75">
      <c r="B2" s="48"/>
      <c r="C2" s="48"/>
      <c r="D2" s="48"/>
      <c r="E2" s="48"/>
      <c r="F2" s="37"/>
      <c r="G2" s="37"/>
      <c r="H2" s="37"/>
      <c r="I2" s="35"/>
      <c r="J2" s="35"/>
      <c r="K2" s="35" t="s">
        <v>147</v>
      </c>
    </row>
    <row r="3" spans="2:11" ht="15.75">
      <c r="B3" s="48"/>
      <c r="C3" s="48"/>
      <c r="D3" s="48"/>
      <c r="E3" s="48"/>
      <c r="F3" s="37"/>
      <c r="G3" s="37"/>
      <c r="H3" s="37"/>
      <c r="I3" s="35"/>
      <c r="J3" s="35"/>
      <c r="K3" s="35" t="s">
        <v>1486</v>
      </c>
    </row>
    <row r="4" spans="2:11" ht="14.25">
      <c r="B4" s="48"/>
      <c r="C4" s="48"/>
      <c r="D4" s="48"/>
      <c r="E4" s="48"/>
      <c r="F4" s="50"/>
      <c r="G4" s="50"/>
      <c r="H4" s="50"/>
      <c r="I4" s="49"/>
      <c r="J4" s="49"/>
      <c r="K4" s="49"/>
    </row>
    <row r="5" spans="2:11" ht="14.25">
      <c r="B5" s="48"/>
      <c r="C5" s="48"/>
      <c r="D5" s="48"/>
      <c r="E5" s="48"/>
      <c r="F5" s="50"/>
      <c r="G5" s="50"/>
      <c r="H5" s="50"/>
      <c r="I5" s="49"/>
      <c r="J5" s="49"/>
      <c r="K5" s="49"/>
    </row>
    <row r="6" spans="2:11" ht="35.25" customHeight="1">
      <c r="B6" s="529" t="s">
        <v>1487</v>
      </c>
      <c r="C6" s="529"/>
      <c r="D6" s="529"/>
      <c r="E6" s="529"/>
      <c r="F6" s="529"/>
      <c r="G6" s="529"/>
      <c r="H6" s="529"/>
      <c r="I6" s="529"/>
      <c r="J6" s="529"/>
      <c r="K6" s="529"/>
    </row>
    <row r="7" spans="2:11" ht="31.5" customHeight="1">
      <c r="B7" s="533" t="s">
        <v>1488</v>
      </c>
      <c r="C7" s="533"/>
      <c r="D7" s="533"/>
      <c r="E7" s="533"/>
      <c r="F7" s="533"/>
      <c r="G7" s="533"/>
      <c r="H7" s="533"/>
      <c r="I7" s="533"/>
      <c r="J7" s="533"/>
      <c r="K7" s="533"/>
    </row>
    <row r="8" spans="2:11" ht="15.75" thickBo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5.75" customHeight="1" thickBot="1">
      <c r="B9" s="534" t="s">
        <v>229</v>
      </c>
      <c r="C9" s="534" t="s">
        <v>36</v>
      </c>
      <c r="D9" s="534" t="s">
        <v>65</v>
      </c>
      <c r="E9" s="543" t="s">
        <v>557</v>
      </c>
      <c r="F9" s="544"/>
      <c r="G9" s="544"/>
      <c r="H9" s="545"/>
      <c r="I9" s="534" t="s">
        <v>304</v>
      </c>
      <c r="J9" s="534" t="s">
        <v>305</v>
      </c>
      <c r="K9" s="534" t="s">
        <v>306</v>
      </c>
    </row>
    <row r="10" spans="2:11" ht="64.5" customHeight="1" thickBot="1">
      <c r="B10" s="535"/>
      <c r="C10" s="535"/>
      <c r="D10" s="536"/>
      <c r="E10" s="111" t="s">
        <v>631</v>
      </c>
      <c r="F10" s="109" t="s">
        <v>632</v>
      </c>
      <c r="G10" s="109" t="s">
        <v>633</v>
      </c>
      <c r="H10" s="109" t="s">
        <v>855</v>
      </c>
      <c r="I10" s="537"/>
      <c r="J10" s="535"/>
      <c r="K10" s="535"/>
    </row>
    <row r="11" spans="2:11" ht="21" customHeight="1" thickBot="1">
      <c r="B11" s="530" t="s">
        <v>1489</v>
      </c>
      <c r="C11" s="539"/>
      <c r="D11" s="539"/>
      <c r="E11" s="540"/>
      <c r="F11" s="540"/>
      <c r="G11" s="540"/>
      <c r="H11" s="540"/>
      <c r="I11" s="539"/>
      <c r="J11" s="539"/>
      <c r="K11" s="541"/>
    </row>
    <row r="12" spans="2:11" ht="15"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2:11" ht="55.5" customHeight="1">
      <c r="B13" s="533" t="s">
        <v>1490</v>
      </c>
      <c r="C13" s="533"/>
      <c r="D13" s="533"/>
      <c r="E13" s="533"/>
      <c r="F13" s="533"/>
      <c r="G13" s="533"/>
      <c r="H13" s="533"/>
      <c r="I13" s="533"/>
      <c r="J13" s="533"/>
      <c r="K13" s="533"/>
    </row>
    <row r="14" spans="2:11" ht="15.75" thickBot="1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2:11" ht="51" customHeight="1" thickBot="1">
      <c r="B15" s="542" t="s">
        <v>231</v>
      </c>
      <c r="C15" s="542"/>
      <c r="D15" s="542"/>
      <c r="E15" s="542"/>
      <c r="F15" s="542" t="s">
        <v>555</v>
      </c>
      <c r="G15" s="542"/>
      <c r="H15" s="542"/>
      <c r="I15" s="542"/>
      <c r="J15" s="542"/>
      <c r="K15" s="542"/>
    </row>
    <row r="16" spans="2:11" ht="15.75" customHeight="1" thickBot="1">
      <c r="B16" s="542"/>
      <c r="C16" s="542"/>
      <c r="D16" s="542"/>
      <c r="E16" s="542"/>
      <c r="F16" s="89" t="s">
        <v>632</v>
      </c>
      <c r="G16" s="89" t="s">
        <v>633</v>
      </c>
      <c r="H16" s="89" t="s">
        <v>855</v>
      </c>
      <c r="I16" s="89" t="s">
        <v>1004</v>
      </c>
      <c r="J16" s="89" t="s">
        <v>1216</v>
      </c>
      <c r="K16" s="89" t="s">
        <v>1491</v>
      </c>
    </row>
    <row r="17" spans="2:11" ht="49.5" customHeight="1" thickBot="1">
      <c r="B17" s="538" t="s">
        <v>28</v>
      </c>
      <c r="C17" s="538"/>
      <c r="D17" s="538"/>
      <c r="E17" s="538"/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</row>
    <row r="18" spans="2:11" ht="15">
      <c r="B18" s="53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32.25" customHeight="1">
      <c r="B19" s="529" t="s">
        <v>1492</v>
      </c>
      <c r="C19" s="529"/>
      <c r="D19" s="529"/>
      <c r="E19" s="529"/>
      <c r="F19" s="529"/>
      <c r="G19" s="529"/>
      <c r="H19" s="529"/>
      <c r="I19" s="529"/>
      <c r="J19" s="529"/>
      <c r="K19" s="529"/>
    </row>
    <row r="20" spans="2:11" ht="15.75" thickBot="1">
      <c r="B20" s="54"/>
      <c r="C20" s="18"/>
      <c r="D20" s="18"/>
      <c r="E20" s="18"/>
      <c r="F20" s="18"/>
      <c r="G20" s="18"/>
      <c r="H20" s="18"/>
      <c r="I20" s="18"/>
      <c r="J20" s="18"/>
      <c r="K20" s="30"/>
    </row>
    <row r="21" spans="2:11" ht="15.75" thickBot="1">
      <c r="B21" s="542" t="s">
        <v>148</v>
      </c>
      <c r="C21" s="542"/>
      <c r="D21" s="542"/>
      <c r="E21" s="542"/>
      <c r="F21" s="542" t="s">
        <v>207</v>
      </c>
      <c r="G21" s="542"/>
      <c r="H21" s="542"/>
      <c r="I21" s="542"/>
      <c r="J21" s="542"/>
      <c r="K21" s="542"/>
    </row>
    <row r="22" spans="2:11" ht="15.75" thickBot="1">
      <c r="B22" s="542"/>
      <c r="C22" s="542"/>
      <c r="D22" s="542"/>
      <c r="E22" s="542"/>
      <c r="F22" s="90" t="s">
        <v>632</v>
      </c>
      <c r="G22" s="90" t="s">
        <v>633</v>
      </c>
      <c r="H22" s="90" t="s">
        <v>855</v>
      </c>
      <c r="I22" s="549"/>
      <c r="J22" s="550"/>
      <c r="K22" s="551"/>
    </row>
    <row r="23" spans="2:11" ht="32.25" customHeight="1" thickBot="1">
      <c r="B23" s="548" t="s">
        <v>556</v>
      </c>
      <c r="C23" s="548"/>
      <c r="D23" s="548"/>
      <c r="E23" s="548"/>
      <c r="F23" s="92"/>
      <c r="G23" s="92"/>
      <c r="H23" s="92"/>
      <c r="I23" s="552">
        <v>0</v>
      </c>
      <c r="J23" s="553"/>
      <c r="K23" s="554"/>
    </row>
    <row r="24" spans="2:11" ht="15.75" thickBot="1">
      <c r="B24" s="547" t="s">
        <v>286</v>
      </c>
      <c r="C24" s="547"/>
      <c r="D24" s="547"/>
      <c r="E24" s="547"/>
      <c r="F24" s="91"/>
      <c r="G24" s="91"/>
      <c r="H24" s="91"/>
      <c r="I24" s="555">
        <v>0</v>
      </c>
      <c r="J24" s="556"/>
      <c r="K24" s="557"/>
    </row>
    <row r="25" spans="2:11" ht="15.75" thickBot="1">
      <c r="B25" s="547" t="s">
        <v>33</v>
      </c>
      <c r="C25" s="547"/>
      <c r="D25" s="547"/>
      <c r="E25" s="547"/>
      <c r="F25" s="91"/>
      <c r="G25" s="91"/>
      <c r="H25" s="91"/>
      <c r="I25" s="555">
        <v>0</v>
      </c>
      <c r="J25" s="556"/>
      <c r="K25" s="557"/>
    </row>
    <row r="26" spans="2:11" ht="45" customHeight="1" thickBot="1">
      <c r="B26" s="546" t="s">
        <v>83</v>
      </c>
      <c r="C26" s="546"/>
      <c r="D26" s="546"/>
      <c r="E26" s="546"/>
      <c r="F26" s="92"/>
      <c r="G26" s="92"/>
      <c r="H26" s="92"/>
      <c r="I26" s="552">
        <v>0</v>
      </c>
      <c r="J26" s="553"/>
      <c r="K26" s="554"/>
    </row>
    <row r="27" spans="2:11" ht="15.75" thickBot="1">
      <c r="B27" s="530" t="s">
        <v>286</v>
      </c>
      <c r="C27" s="531"/>
      <c r="D27" s="531"/>
      <c r="E27" s="532"/>
      <c r="F27" s="88"/>
      <c r="G27" s="88"/>
      <c r="H27" s="88"/>
      <c r="I27" s="555">
        <v>0</v>
      </c>
      <c r="J27" s="556"/>
      <c r="K27" s="557"/>
    </row>
    <row r="28" spans="2:11" ht="15.75" thickBot="1">
      <c r="B28" s="538" t="s">
        <v>33</v>
      </c>
      <c r="C28" s="538"/>
      <c r="D28" s="538"/>
      <c r="E28" s="538"/>
      <c r="F28" s="91"/>
      <c r="G28" s="91"/>
      <c r="H28" s="91"/>
      <c r="I28" s="555">
        <v>0</v>
      </c>
      <c r="J28" s="556"/>
      <c r="K28" s="557"/>
    </row>
    <row r="29" spans="2:11" ht="15" thickBot="1">
      <c r="B29" s="546" t="s">
        <v>84</v>
      </c>
      <c r="C29" s="546"/>
      <c r="D29" s="546"/>
      <c r="E29" s="546"/>
      <c r="F29" s="92"/>
      <c r="G29" s="92"/>
      <c r="H29" s="92"/>
      <c r="I29" s="552">
        <v>0</v>
      </c>
      <c r="J29" s="553"/>
      <c r="K29" s="554"/>
    </row>
    <row r="30" spans="2:11" ht="15.75" thickBot="1">
      <c r="B30" s="547" t="s">
        <v>286</v>
      </c>
      <c r="C30" s="547"/>
      <c r="D30" s="547"/>
      <c r="E30" s="547"/>
      <c r="F30" s="91"/>
      <c r="G30" s="91"/>
      <c r="H30" s="91"/>
      <c r="I30" s="555">
        <v>0</v>
      </c>
      <c r="J30" s="556"/>
      <c r="K30" s="557"/>
    </row>
    <row r="31" spans="2:11" ht="15.75" thickBot="1">
      <c r="B31" s="547" t="s">
        <v>33</v>
      </c>
      <c r="C31" s="547"/>
      <c r="D31" s="547"/>
      <c r="E31" s="547"/>
      <c r="F31" s="91"/>
      <c r="G31" s="91"/>
      <c r="H31" s="91"/>
      <c r="I31" s="555">
        <v>0</v>
      </c>
      <c r="J31" s="556"/>
      <c r="K31" s="557"/>
    </row>
    <row r="32" spans="2:11" ht="45.75" customHeight="1" thickBot="1">
      <c r="B32" s="546" t="s">
        <v>238</v>
      </c>
      <c r="C32" s="546"/>
      <c r="D32" s="546"/>
      <c r="E32" s="546"/>
      <c r="F32" s="92"/>
      <c r="G32" s="92"/>
      <c r="H32" s="92"/>
      <c r="I32" s="552">
        <v>0</v>
      </c>
      <c r="J32" s="553"/>
      <c r="K32" s="554"/>
    </row>
    <row r="33" spans="2:11" ht="46.5" customHeight="1" thickBot="1">
      <c r="B33" s="547" t="s">
        <v>222</v>
      </c>
      <c r="C33" s="547"/>
      <c r="D33" s="547"/>
      <c r="E33" s="547"/>
      <c r="F33" s="91"/>
      <c r="G33" s="91"/>
      <c r="H33" s="91"/>
      <c r="I33" s="555">
        <v>0</v>
      </c>
      <c r="J33" s="556"/>
      <c r="K33" s="557"/>
    </row>
    <row r="34" spans="2:11" ht="15">
      <c r="B34" s="48"/>
      <c r="C34" s="48"/>
      <c r="D34" s="48"/>
      <c r="E34" s="48"/>
      <c r="F34" s="18"/>
      <c r="G34" s="18"/>
      <c r="H34" s="18"/>
      <c r="I34" s="18"/>
      <c r="J34" s="18"/>
      <c r="K34" s="18"/>
    </row>
    <row r="35" spans="2:11" ht="30.75" customHeight="1">
      <c r="B35" s="529" t="s">
        <v>1005</v>
      </c>
      <c r="C35" s="529"/>
      <c r="D35" s="529"/>
      <c r="E35" s="529"/>
      <c r="F35" s="529"/>
      <c r="G35" s="529"/>
      <c r="H35" s="529"/>
      <c r="I35" s="529"/>
      <c r="J35" s="529"/>
      <c r="K35" s="529"/>
    </row>
    <row r="36" spans="2:11" ht="35.25" customHeight="1" thickBot="1">
      <c r="B36" s="560" t="s">
        <v>1006</v>
      </c>
      <c r="C36" s="560"/>
      <c r="D36" s="560"/>
      <c r="E36" s="560"/>
      <c r="F36" s="560"/>
      <c r="G36" s="560"/>
      <c r="H36" s="560"/>
      <c r="I36" s="560"/>
      <c r="J36" s="560"/>
      <c r="K36" s="560"/>
    </row>
    <row r="37" spans="2:11" ht="62.25" customHeight="1" thickBot="1">
      <c r="B37" s="561" t="s">
        <v>559</v>
      </c>
      <c r="C37" s="561"/>
      <c r="D37" s="561"/>
      <c r="E37" s="561"/>
      <c r="F37" s="561" t="s">
        <v>558</v>
      </c>
      <c r="G37" s="561"/>
      <c r="H37" s="561"/>
      <c r="I37" s="561"/>
      <c r="J37" s="561"/>
      <c r="K37" s="561"/>
    </row>
    <row r="38" spans="2:11" ht="15.75" thickBot="1">
      <c r="B38" s="558" t="s">
        <v>856</v>
      </c>
      <c r="C38" s="558"/>
      <c r="D38" s="558"/>
      <c r="E38" s="93">
        <v>0</v>
      </c>
      <c r="F38" s="558" t="s">
        <v>856</v>
      </c>
      <c r="G38" s="558"/>
      <c r="H38" s="558"/>
      <c r="I38" s="558"/>
      <c r="J38" s="559">
        <v>0</v>
      </c>
      <c r="K38" s="559"/>
    </row>
    <row r="39" spans="2:11" ht="15.75" thickBot="1">
      <c r="B39" s="562"/>
      <c r="C39" s="562"/>
      <c r="D39" s="562"/>
      <c r="E39" s="93"/>
      <c r="F39" s="563"/>
      <c r="G39" s="563"/>
      <c r="H39" s="563"/>
      <c r="I39" s="563"/>
      <c r="J39" s="559"/>
      <c r="K39" s="559"/>
    </row>
    <row r="40" spans="2:11" ht="30" customHeight="1" thickBot="1">
      <c r="B40" s="558" t="s">
        <v>1007</v>
      </c>
      <c r="C40" s="558"/>
      <c r="D40" s="558"/>
      <c r="E40" s="93">
        <v>0</v>
      </c>
      <c r="F40" s="558" t="s">
        <v>1007</v>
      </c>
      <c r="G40" s="558"/>
      <c r="H40" s="558"/>
      <c r="I40" s="558"/>
      <c r="J40" s="559">
        <v>0</v>
      </c>
      <c r="K40" s="559"/>
    </row>
    <row r="41" spans="2:11" ht="15.75" thickBot="1">
      <c r="B41" s="564" t="s">
        <v>208</v>
      </c>
      <c r="C41" s="564"/>
      <c r="D41" s="564"/>
      <c r="E41" s="93"/>
      <c r="F41" s="564" t="s">
        <v>208</v>
      </c>
      <c r="G41" s="564"/>
      <c r="H41" s="564"/>
      <c r="I41" s="564"/>
      <c r="J41" s="559"/>
      <c r="K41" s="559"/>
    </row>
    <row r="42" spans="2:11" ht="15.75" thickBot="1">
      <c r="B42" s="564" t="s">
        <v>209</v>
      </c>
      <c r="C42" s="564"/>
      <c r="D42" s="564"/>
      <c r="E42" s="93">
        <v>0</v>
      </c>
      <c r="F42" s="563"/>
      <c r="G42" s="563"/>
      <c r="H42" s="563"/>
      <c r="I42" s="563"/>
      <c r="J42" s="559"/>
      <c r="K42" s="559"/>
    </row>
    <row r="43" spans="2:11" ht="18.75" customHeight="1" thickBot="1">
      <c r="B43" s="564" t="s">
        <v>118</v>
      </c>
      <c r="C43" s="564"/>
      <c r="D43" s="564"/>
      <c r="E43" s="93">
        <v>0</v>
      </c>
      <c r="F43" s="564" t="s">
        <v>118</v>
      </c>
      <c r="G43" s="564"/>
      <c r="H43" s="564"/>
      <c r="I43" s="564"/>
      <c r="J43" s="559">
        <v>0</v>
      </c>
      <c r="K43" s="559"/>
    </row>
    <row r="44" spans="2:11" ht="15.75" thickBot="1">
      <c r="B44" s="563"/>
      <c r="C44" s="563"/>
      <c r="D44" s="563"/>
      <c r="E44" s="93"/>
      <c r="F44" s="563"/>
      <c r="G44" s="563"/>
      <c r="H44" s="563"/>
      <c r="I44" s="563"/>
      <c r="J44" s="559"/>
      <c r="K44" s="559"/>
    </row>
    <row r="45" spans="2:11" ht="29.25" customHeight="1" thickBot="1">
      <c r="B45" s="558" t="s">
        <v>1008</v>
      </c>
      <c r="C45" s="558"/>
      <c r="D45" s="558"/>
      <c r="E45" s="93">
        <v>0</v>
      </c>
      <c r="F45" s="558" t="s">
        <v>1008</v>
      </c>
      <c r="G45" s="558"/>
      <c r="H45" s="558"/>
      <c r="I45" s="558"/>
      <c r="J45" s="559">
        <v>0</v>
      </c>
      <c r="K45" s="559"/>
    </row>
    <row r="46" spans="2:11" ht="15.75" thickBot="1">
      <c r="B46" s="564" t="s">
        <v>208</v>
      </c>
      <c r="C46" s="564"/>
      <c r="D46" s="564"/>
      <c r="E46" s="93"/>
      <c r="F46" s="564" t="s">
        <v>208</v>
      </c>
      <c r="G46" s="564"/>
      <c r="H46" s="564"/>
      <c r="I46" s="564"/>
      <c r="J46" s="559"/>
      <c r="K46" s="559"/>
    </row>
    <row r="47" spans="2:11" ht="15.75" thickBot="1">
      <c r="B47" s="564" t="s">
        <v>209</v>
      </c>
      <c r="C47" s="564"/>
      <c r="D47" s="564"/>
      <c r="E47" s="93">
        <v>0</v>
      </c>
      <c r="F47" s="563"/>
      <c r="G47" s="563"/>
      <c r="H47" s="563"/>
      <c r="I47" s="563"/>
      <c r="J47" s="559"/>
      <c r="K47" s="559"/>
    </row>
    <row r="48" spans="2:11" ht="28.5" customHeight="1" thickBot="1">
      <c r="B48" s="564" t="s">
        <v>119</v>
      </c>
      <c r="C48" s="564"/>
      <c r="D48" s="564"/>
      <c r="E48" s="93">
        <v>0</v>
      </c>
      <c r="F48" s="564" t="s">
        <v>119</v>
      </c>
      <c r="G48" s="564"/>
      <c r="H48" s="564"/>
      <c r="I48" s="564"/>
      <c r="J48" s="559">
        <v>0</v>
      </c>
      <c r="K48" s="559"/>
    </row>
    <row r="49" spans="2:11" ht="15.75" thickBot="1">
      <c r="B49" s="563"/>
      <c r="C49" s="563"/>
      <c r="D49" s="563"/>
      <c r="E49" s="93"/>
      <c r="F49" s="563"/>
      <c r="G49" s="563"/>
      <c r="H49" s="563"/>
      <c r="I49" s="563"/>
      <c r="J49" s="559"/>
      <c r="K49" s="559"/>
    </row>
    <row r="50" spans="2:11" ht="15.75" thickBot="1">
      <c r="B50" s="558" t="s">
        <v>1009</v>
      </c>
      <c r="C50" s="558"/>
      <c r="D50" s="558"/>
      <c r="E50" s="93">
        <v>0</v>
      </c>
      <c r="F50" s="558" t="s">
        <v>1009</v>
      </c>
      <c r="G50" s="558"/>
      <c r="H50" s="558"/>
      <c r="I50" s="558"/>
      <c r="J50" s="559">
        <v>0</v>
      </c>
      <c r="K50" s="559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529" t="s">
        <v>1217</v>
      </c>
      <c r="C53" s="529"/>
      <c r="D53" s="529"/>
      <c r="E53" s="529"/>
      <c r="F53" s="529"/>
      <c r="G53" s="529"/>
      <c r="H53" s="529"/>
      <c r="I53" s="529"/>
      <c r="J53" s="529"/>
      <c r="K53" s="529"/>
    </row>
    <row r="54" spans="2:11" ht="31.5" customHeight="1" thickBot="1">
      <c r="B54" s="560" t="s">
        <v>1218</v>
      </c>
      <c r="C54" s="560"/>
      <c r="D54" s="560"/>
      <c r="E54" s="560"/>
      <c r="F54" s="560"/>
      <c r="G54" s="560"/>
      <c r="H54" s="560"/>
      <c r="I54" s="560"/>
      <c r="J54" s="560"/>
      <c r="K54" s="560"/>
    </row>
    <row r="55" spans="2:11" ht="62.25" customHeight="1" thickBot="1">
      <c r="B55" s="561" t="s">
        <v>559</v>
      </c>
      <c r="C55" s="561"/>
      <c r="D55" s="561"/>
      <c r="E55" s="561"/>
      <c r="F55" s="561" t="s">
        <v>558</v>
      </c>
      <c r="G55" s="561"/>
      <c r="H55" s="561"/>
      <c r="I55" s="561"/>
      <c r="J55" s="561"/>
      <c r="K55" s="561"/>
    </row>
    <row r="56" spans="2:11" ht="15.75" thickBot="1">
      <c r="B56" s="558" t="s">
        <v>1009</v>
      </c>
      <c r="C56" s="558"/>
      <c r="D56" s="558"/>
      <c r="E56" s="93">
        <v>0</v>
      </c>
      <c r="F56" s="558" t="s">
        <v>1009</v>
      </c>
      <c r="G56" s="558"/>
      <c r="H56" s="558"/>
      <c r="I56" s="558"/>
      <c r="J56" s="559">
        <v>0</v>
      </c>
      <c r="K56" s="559"/>
    </row>
    <row r="57" spans="2:11" ht="15.75" thickBot="1">
      <c r="B57" s="562"/>
      <c r="C57" s="562"/>
      <c r="D57" s="562"/>
      <c r="E57" s="93"/>
      <c r="F57" s="563"/>
      <c r="G57" s="563"/>
      <c r="H57" s="563"/>
      <c r="I57" s="563"/>
      <c r="J57" s="559"/>
      <c r="K57" s="559"/>
    </row>
    <row r="58" spans="2:11" ht="29.25" customHeight="1" thickBot="1">
      <c r="B58" s="565" t="s">
        <v>1219</v>
      </c>
      <c r="C58" s="566"/>
      <c r="D58" s="567"/>
      <c r="E58" s="93">
        <v>0</v>
      </c>
      <c r="F58" s="558" t="s">
        <v>1219</v>
      </c>
      <c r="G58" s="558"/>
      <c r="H58" s="558"/>
      <c r="I58" s="558"/>
      <c r="J58" s="559">
        <v>0</v>
      </c>
      <c r="K58" s="559"/>
    </row>
    <row r="59" spans="2:11" ht="15.75" thickBot="1">
      <c r="B59" s="564" t="s">
        <v>208</v>
      </c>
      <c r="C59" s="564"/>
      <c r="D59" s="564"/>
      <c r="E59" s="93"/>
      <c r="F59" s="564" t="s">
        <v>208</v>
      </c>
      <c r="G59" s="564"/>
      <c r="H59" s="564"/>
      <c r="I59" s="564"/>
      <c r="J59" s="559"/>
      <c r="K59" s="559"/>
    </row>
    <row r="60" spans="2:11" ht="15.75" thickBot="1">
      <c r="B60" s="564" t="s">
        <v>209</v>
      </c>
      <c r="C60" s="564"/>
      <c r="D60" s="564"/>
      <c r="E60" s="93">
        <v>0</v>
      </c>
      <c r="F60" s="563"/>
      <c r="G60" s="563"/>
      <c r="H60" s="563"/>
      <c r="I60" s="563"/>
      <c r="J60" s="559"/>
      <c r="K60" s="559"/>
    </row>
    <row r="61" spans="2:11" ht="15.75" thickBot="1">
      <c r="B61" s="564" t="s">
        <v>118</v>
      </c>
      <c r="C61" s="564"/>
      <c r="D61" s="564"/>
      <c r="E61" s="93">
        <v>0</v>
      </c>
      <c r="F61" s="564" t="s">
        <v>118</v>
      </c>
      <c r="G61" s="564"/>
      <c r="H61" s="564"/>
      <c r="I61" s="564"/>
      <c r="J61" s="559">
        <v>0</v>
      </c>
      <c r="K61" s="559"/>
    </row>
    <row r="62" spans="2:11" ht="15.75" thickBot="1">
      <c r="B62" s="563"/>
      <c r="C62" s="563"/>
      <c r="D62" s="563"/>
      <c r="E62" s="93"/>
      <c r="F62" s="563"/>
      <c r="G62" s="563"/>
      <c r="H62" s="563"/>
      <c r="I62" s="563"/>
      <c r="J62" s="559"/>
      <c r="K62" s="559"/>
    </row>
    <row r="63" spans="2:11" ht="30" customHeight="1" thickBot="1">
      <c r="B63" s="558" t="s">
        <v>1220</v>
      </c>
      <c r="C63" s="558"/>
      <c r="D63" s="558"/>
      <c r="E63" s="93">
        <v>0</v>
      </c>
      <c r="F63" s="558" t="s">
        <v>1220</v>
      </c>
      <c r="G63" s="558"/>
      <c r="H63" s="558"/>
      <c r="I63" s="558"/>
      <c r="J63" s="559">
        <v>0</v>
      </c>
      <c r="K63" s="559"/>
    </row>
    <row r="64" spans="2:11" ht="15.75" thickBot="1">
      <c r="B64" s="564" t="s">
        <v>208</v>
      </c>
      <c r="C64" s="564"/>
      <c r="D64" s="564"/>
      <c r="E64" s="93"/>
      <c r="F64" s="564" t="s">
        <v>208</v>
      </c>
      <c r="G64" s="564"/>
      <c r="H64" s="564"/>
      <c r="I64" s="564"/>
      <c r="J64" s="559"/>
      <c r="K64" s="559"/>
    </row>
    <row r="65" spans="2:11" ht="15.75" thickBot="1">
      <c r="B65" s="564" t="s">
        <v>209</v>
      </c>
      <c r="C65" s="564"/>
      <c r="D65" s="564"/>
      <c r="E65" s="93">
        <v>0</v>
      </c>
      <c r="F65" s="563"/>
      <c r="G65" s="563"/>
      <c r="H65" s="563"/>
      <c r="I65" s="563"/>
      <c r="J65" s="559"/>
      <c r="K65" s="559"/>
    </row>
    <row r="66" spans="2:11" ht="35.25" customHeight="1" thickBot="1">
      <c r="B66" s="564" t="s">
        <v>119</v>
      </c>
      <c r="C66" s="564"/>
      <c r="D66" s="564"/>
      <c r="E66" s="93">
        <v>0</v>
      </c>
      <c r="F66" s="564" t="s">
        <v>119</v>
      </c>
      <c r="G66" s="564"/>
      <c r="H66" s="564"/>
      <c r="I66" s="564"/>
      <c r="J66" s="559">
        <v>0</v>
      </c>
      <c r="K66" s="559"/>
    </row>
    <row r="67" spans="2:11" ht="15.75" thickBot="1">
      <c r="B67" s="563"/>
      <c r="C67" s="563"/>
      <c r="D67" s="563"/>
      <c r="E67" s="93"/>
      <c r="F67" s="563"/>
      <c r="G67" s="563"/>
      <c r="H67" s="563"/>
      <c r="I67" s="563"/>
      <c r="J67" s="559"/>
      <c r="K67" s="559"/>
    </row>
    <row r="68" spans="2:11" ht="15.75" thickBot="1">
      <c r="B68" s="558" t="s">
        <v>1493</v>
      </c>
      <c r="C68" s="558"/>
      <c r="D68" s="558"/>
      <c r="E68" s="93">
        <v>0</v>
      </c>
      <c r="F68" s="558" t="s">
        <v>1221</v>
      </c>
      <c r="G68" s="558"/>
      <c r="H68" s="558"/>
      <c r="I68" s="558"/>
      <c r="J68" s="559">
        <v>0</v>
      </c>
      <c r="K68" s="559"/>
    </row>
    <row r="71" spans="2:11" ht="28.5" customHeight="1">
      <c r="B71" s="529" t="s">
        <v>1494</v>
      </c>
      <c r="C71" s="529"/>
      <c r="D71" s="529"/>
      <c r="E71" s="529"/>
      <c r="F71" s="529"/>
      <c r="G71" s="529"/>
      <c r="H71" s="529"/>
      <c r="I71" s="529"/>
      <c r="J71" s="529"/>
      <c r="K71" s="529"/>
    </row>
    <row r="72" spans="2:11" ht="35.25" customHeight="1" thickBot="1">
      <c r="B72" s="560" t="s">
        <v>1495</v>
      </c>
      <c r="C72" s="560"/>
      <c r="D72" s="560"/>
      <c r="E72" s="560"/>
      <c r="F72" s="560"/>
      <c r="G72" s="560"/>
      <c r="H72" s="560"/>
      <c r="I72" s="560"/>
      <c r="J72" s="560"/>
      <c r="K72" s="560"/>
    </row>
    <row r="73" spans="2:11" ht="15.75" thickBot="1">
      <c r="B73" s="561" t="s">
        <v>559</v>
      </c>
      <c r="C73" s="561"/>
      <c r="D73" s="561"/>
      <c r="E73" s="561"/>
      <c r="F73" s="561" t="s">
        <v>558</v>
      </c>
      <c r="G73" s="561"/>
      <c r="H73" s="561"/>
      <c r="I73" s="561"/>
      <c r="J73" s="561"/>
      <c r="K73" s="561"/>
    </row>
    <row r="74" spans="2:11" ht="15.75" thickBot="1">
      <c r="B74" s="558" t="s">
        <v>1221</v>
      </c>
      <c r="C74" s="558"/>
      <c r="D74" s="558"/>
      <c r="E74" s="93">
        <v>0</v>
      </c>
      <c r="F74" s="558" t="s">
        <v>1221</v>
      </c>
      <c r="G74" s="558"/>
      <c r="H74" s="558"/>
      <c r="I74" s="558"/>
      <c r="J74" s="559">
        <v>0</v>
      </c>
      <c r="K74" s="559"/>
    </row>
    <row r="75" spans="2:11" ht="15.75" thickBot="1">
      <c r="B75" s="562"/>
      <c r="C75" s="562"/>
      <c r="D75" s="562"/>
      <c r="E75" s="93"/>
      <c r="F75" s="563"/>
      <c r="G75" s="563"/>
      <c r="H75" s="563"/>
      <c r="I75" s="563"/>
      <c r="J75" s="559"/>
      <c r="K75" s="559"/>
    </row>
    <row r="76" spans="2:11" ht="31.5" customHeight="1" thickBot="1">
      <c r="B76" s="565" t="s">
        <v>1496</v>
      </c>
      <c r="C76" s="566"/>
      <c r="D76" s="567"/>
      <c r="E76" s="93">
        <v>0</v>
      </c>
      <c r="F76" s="558" t="s">
        <v>1496</v>
      </c>
      <c r="G76" s="558"/>
      <c r="H76" s="558"/>
      <c r="I76" s="558"/>
      <c r="J76" s="559">
        <v>0</v>
      </c>
      <c r="K76" s="559"/>
    </row>
    <row r="77" spans="2:11" ht="15.75" thickBot="1">
      <c r="B77" s="564" t="s">
        <v>208</v>
      </c>
      <c r="C77" s="564"/>
      <c r="D77" s="564"/>
      <c r="E77" s="93"/>
      <c r="F77" s="564" t="s">
        <v>208</v>
      </c>
      <c r="G77" s="564"/>
      <c r="H77" s="564"/>
      <c r="I77" s="564"/>
      <c r="J77" s="559"/>
      <c r="K77" s="559"/>
    </row>
    <row r="78" spans="2:11" ht="15.75" thickBot="1">
      <c r="B78" s="564" t="s">
        <v>209</v>
      </c>
      <c r="C78" s="564"/>
      <c r="D78" s="564"/>
      <c r="E78" s="93">
        <v>0</v>
      </c>
      <c r="F78" s="563"/>
      <c r="G78" s="563"/>
      <c r="H78" s="563"/>
      <c r="I78" s="563"/>
      <c r="J78" s="559"/>
      <c r="K78" s="559"/>
    </row>
    <row r="79" spans="2:11" ht="19.5" customHeight="1" thickBot="1">
      <c r="B79" s="564" t="s">
        <v>118</v>
      </c>
      <c r="C79" s="564"/>
      <c r="D79" s="564"/>
      <c r="E79" s="93">
        <v>0</v>
      </c>
      <c r="F79" s="564" t="s">
        <v>118</v>
      </c>
      <c r="G79" s="564"/>
      <c r="H79" s="564"/>
      <c r="I79" s="564"/>
      <c r="J79" s="559">
        <v>0</v>
      </c>
      <c r="K79" s="559"/>
    </row>
    <row r="80" spans="2:11" ht="15.75" thickBot="1">
      <c r="B80" s="563"/>
      <c r="C80" s="563"/>
      <c r="D80" s="563"/>
      <c r="E80" s="93"/>
      <c r="F80" s="563"/>
      <c r="G80" s="563"/>
      <c r="H80" s="563"/>
      <c r="I80" s="563"/>
      <c r="J80" s="559"/>
      <c r="K80" s="559"/>
    </row>
    <row r="81" spans="2:11" ht="27.75" customHeight="1" thickBot="1">
      <c r="B81" s="558" t="s">
        <v>1497</v>
      </c>
      <c r="C81" s="558"/>
      <c r="D81" s="558"/>
      <c r="E81" s="93">
        <v>0</v>
      </c>
      <c r="F81" s="558" t="s">
        <v>1497</v>
      </c>
      <c r="G81" s="558"/>
      <c r="H81" s="558"/>
      <c r="I81" s="558"/>
      <c r="J81" s="559">
        <v>0</v>
      </c>
      <c r="K81" s="559"/>
    </row>
    <row r="82" spans="2:11" ht="15.75" thickBot="1">
      <c r="B82" s="564" t="s">
        <v>208</v>
      </c>
      <c r="C82" s="564"/>
      <c r="D82" s="564"/>
      <c r="E82" s="93"/>
      <c r="F82" s="564" t="s">
        <v>208</v>
      </c>
      <c r="G82" s="564"/>
      <c r="H82" s="564"/>
      <c r="I82" s="564"/>
      <c r="J82" s="559"/>
      <c r="K82" s="559"/>
    </row>
    <row r="83" spans="2:11" ht="15.75" thickBot="1">
      <c r="B83" s="564" t="s">
        <v>209</v>
      </c>
      <c r="C83" s="564"/>
      <c r="D83" s="564"/>
      <c r="E83" s="93">
        <v>0</v>
      </c>
      <c r="F83" s="563"/>
      <c r="G83" s="563"/>
      <c r="H83" s="563"/>
      <c r="I83" s="563"/>
      <c r="J83" s="559"/>
      <c r="K83" s="559"/>
    </row>
    <row r="84" spans="2:11" ht="29.25" customHeight="1" thickBot="1">
      <c r="B84" s="564" t="s">
        <v>119</v>
      </c>
      <c r="C84" s="564"/>
      <c r="D84" s="564"/>
      <c r="E84" s="93">
        <v>0</v>
      </c>
      <c r="F84" s="564" t="s">
        <v>119</v>
      </c>
      <c r="G84" s="564"/>
      <c r="H84" s="564"/>
      <c r="I84" s="564"/>
      <c r="J84" s="559">
        <v>0</v>
      </c>
      <c r="K84" s="559"/>
    </row>
    <row r="85" spans="2:11" ht="15.75" thickBot="1">
      <c r="B85" s="563"/>
      <c r="C85" s="563"/>
      <c r="D85" s="563"/>
      <c r="E85" s="93"/>
      <c r="F85" s="563"/>
      <c r="G85" s="563"/>
      <c r="H85" s="563"/>
      <c r="I85" s="563"/>
      <c r="J85" s="559"/>
      <c r="K85" s="559"/>
    </row>
    <row r="86" spans="2:11" ht="15.75" thickBot="1">
      <c r="B86" s="558" t="s">
        <v>1498</v>
      </c>
      <c r="C86" s="558"/>
      <c r="D86" s="558"/>
      <c r="E86" s="93">
        <v>0</v>
      </c>
      <c r="F86" s="558" t="s">
        <v>1498</v>
      </c>
      <c r="G86" s="558"/>
      <c r="H86" s="558"/>
      <c r="I86" s="558"/>
      <c r="J86" s="559">
        <v>0</v>
      </c>
      <c r="K86" s="559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view="pageBreakPreview" zoomScale="60" zoomScalePageLayoutView="0" workbookViewId="0" topLeftCell="A162">
      <selection activeCell="A169" sqref="A169"/>
    </sheetView>
  </sheetViews>
  <sheetFormatPr defaultColWidth="9.140625" defaultRowHeight="12.75"/>
  <cols>
    <col min="1" max="1" width="32.28125" style="146" customWidth="1"/>
    <col min="2" max="2" width="57.140625" style="146" customWidth="1"/>
    <col min="3" max="3" width="23.7109375" style="146" customWidth="1"/>
    <col min="4" max="4" width="19.28125" style="146" customWidth="1"/>
    <col min="5" max="5" width="20.7109375" style="146" customWidth="1"/>
    <col min="6" max="16384" width="9.140625" style="146" customWidth="1"/>
  </cols>
  <sheetData>
    <row r="1" spans="3:5" ht="18.75">
      <c r="C1" s="481" t="s">
        <v>197</v>
      </c>
      <c r="D1" s="481"/>
      <c r="E1" s="481"/>
    </row>
    <row r="2" spans="3:5" ht="18.75">
      <c r="C2" s="481" t="s">
        <v>111</v>
      </c>
      <c r="D2" s="481"/>
      <c r="E2" s="481"/>
    </row>
    <row r="3" spans="3:5" ht="24" customHeight="1">
      <c r="C3" s="482" t="s">
        <v>1481</v>
      </c>
      <c r="D3" s="482"/>
      <c r="E3" s="482"/>
    </row>
    <row r="4" spans="1:3" ht="15.75" customHeight="1">
      <c r="A4" s="483"/>
      <c r="B4" s="483"/>
      <c r="C4" s="483"/>
    </row>
    <row r="5" spans="1:5" ht="41.25" customHeight="1">
      <c r="A5" s="484" t="s">
        <v>1482</v>
      </c>
      <c r="B5" s="484"/>
      <c r="C5" s="484"/>
      <c r="D5" s="484"/>
      <c r="E5" s="484"/>
    </row>
    <row r="6" spans="1:5" ht="18.75">
      <c r="A6" s="481"/>
      <c r="B6" s="481"/>
      <c r="C6" s="481"/>
      <c r="D6" s="481"/>
      <c r="E6" s="481"/>
    </row>
    <row r="7" spans="1:3" ht="13.5" customHeight="1" thickBot="1">
      <c r="A7" s="439"/>
      <c r="B7" s="439"/>
      <c r="C7" s="440"/>
    </row>
    <row r="8" spans="1:5" ht="13.5" customHeight="1" thickBot="1">
      <c r="A8" s="474" t="s">
        <v>165</v>
      </c>
      <c r="B8" s="476" t="s">
        <v>748</v>
      </c>
      <c r="C8" s="478" t="s">
        <v>207</v>
      </c>
      <c r="D8" s="479"/>
      <c r="E8" s="480"/>
    </row>
    <row r="9" spans="1:5" ht="13.5" thickBot="1">
      <c r="A9" s="475"/>
      <c r="B9" s="477"/>
      <c r="C9" s="441">
        <v>2021</v>
      </c>
      <c r="D9" s="441">
        <v>2022</v>
      </c>
      <c r="E9" s="441">
        <v>2023</v>
      </c>
    </row>
    <row r="10" spans="1:5" ht="13.5" thickBot="1">
      <c r="A10" s="442">
        <v>1</v>
      </c>
      <c r="B10" s="443">
        <v>2</v>
      </c>
      <c r="C10" s="442">
        <v>3</v>
      </c>
      <c r="D10" s="442">
        <v>4</v>
      </c>
      <c r="E10" s="442">
        <v>5</v>
      </c>
    </row>
    <row r="11" spans="1:5" ht="16.5" thickBot="1">
      <c r="A11" s="280" t="s">
        <v>749</v>
      </c>
      <c r="B11" s="318" t="s">
        <v>750</v>
      </c>
      <c r="C11" s="366">
        <f>C12+C22+C32+C42+C45+C62+C71+C77+C91+C100</f>
        <v>61359396.71</v>
      </c>
      <c r="D11" s="366">
        <f>D12+D22+D32+D42+D45+D62+D71+D77+D91+D100</f>
        <v>61923836.71</v>
      </c>
      <c r="E11" s="366">
        <f>E12+E22+E32+E42+E45+E62+E71+E77+E91+E100</f>
        <v>62259816.71</v>
      </c>
    </row>
    <row r="12" spans="1:5" ht="16.5" thickBot="1">
      <c r="A12" s="281" t="s">
        <v>751</v>
      </c>
      <c r="B12" s="319" t="s">
        <v>752</v>
      </c>
      <c r="C12" s="367">
        <f>C13</f>
        <v>43144140</v>
      </c>
      <c r="D12" s="367">
        <f>D13</f>
        <v>43398860</v>
      </c>
      <c r="E12" s="367">
        <f>E13</f>
        <v>43652740</v>
      </c>
    </row>
    <row r="13" spans="1:5" ht="21" customHeight="1" thickBot="1">
      <c r="A13" s="282" t="s">
        <v>753</v>
      </c>
      <c r="B13" s="320" t="s">
        <v>223</v>
      </c>
      <c r="C13" s="368">
        <f>C14+C16+C18+C20</f>
        <v>43144140</v>
      </c>
      <c r="D13" s="368">
        <f>D14+D16+D18+D20</f>
        <v>43398860</v>
      </c>
      <c r="E13" s="368">
        <f>E14+E16+E18+E20</f>
        <v>43652740</v>
      </c>
    </row>
    <row r="14" spans="1:5" ht="78.75" customHeight="1" thickBot="1">
      <c r="A14" s="283" t="s">
        <v>754</v>
      </c>
      <c r="B14" s="283" t="s">
        <v>171</v>
      </c>
      <c r="C14" s="369">
        <f>SUM(C15)</f>
        <v>42017640</v>
      </c>
      <c r="D14" s="369">
        <f>SUM(D15)</f>
        <v>42255360</v>
      </c>
      <c r="E14" s="369">
        <f>SUM(E15)</f>
        <v>42492240</v>
      </c>
    </row>
    <row r="15" spans="1:5" ht="87" customHeight="1" thickBot="1">
      <c r="A15" s="23" t="s">
        <v>256</v>
      </c>
      <c r="B15" s="11" t="s">
        <v>171</v>
      </c>
      <c r="C15" s="370">
        <v>42017640</v>
      </c>
      <c r="D15" s="370">
        <v>42255360</v>
      </c>
      <c r="E15" s="370">
        <v>42492240</v>
      </c>
    </row>
    <row r="16" spans="1:5" ht="126" customHeight="1" thickBot="1">
      <c r="A16" s="283" t="s">
        <v>755</v>
      </c>
      <c r="B16" s="283" t="s">
        <v>756</v>
      </c>
      <c r="C16" s="369">
        <f>C17</f>
        <v>706500</v>
      </c>
      <c r="D16" s="369">
        <f>D17</f>
        <v>720500</v>
      </c>
      <c r="E16" s="369">
        <f>E17</f>
        <v>734500</v>
      </c>
    </row>
    <row r="17" spans="1:5" ht="49.5" customHeight="1" thickBot="1">
      <c r="A17" s="23" t="s">
        <v>257</v>
      </c>
      <c r="B17" s="107" t="s">
        <v>181</v>
      </c>
      <c r="C17" s="370">
        <v>706500</v>
      </c>
      <c r="D17" s="370">
        <v>720500</v>
      </c>
      <c r="E17" s="370">
        <v>734500</v>
      </c>
    </row>
    <row r="18" spans="1:5" ht="51.75" customHeight="1" thickBot="1">
      <c r="A18" s="283" t="s">
        <v>757</v>
      </c>
      <c r="B18" s="283" t="s">
        <v>758</v>
      </c>
      <c r="C18" s="369">
        <f>C19</f>
        <v>220000</v>
      </c>
      <c r="D18" s="369">
        <f>D19</f>
        <v>223000</v>
      </c>
      <c r="E18" s="369">
        <f>E19</f>
        <v>226000</v>
      </c>
    </row>
    <row r="19" spans="1:5" ht="50.25" customHeight="1" thickBot="1">
      <c r="A19" s="23" t="s">
        <v>258</v>
      </c>
      <c r="B19" s="24" t="s">
        <v>29</v>
      </c>
      <c r="C19" s="370">
        <v>220000</v>
      </c>
      <c r="D19" s="370">
        <v>223000</v>
      </c>
      <c r="E19" s="370">
        <v>226000</v>
      </c>
    </row>
    <row r="20" spans="1:5" ht="96.75" customHeight="1" thickBot="1">
      <c r="A20" s="284" t="s">
        <v>759</v>
      </c>
      <c r="B20" s="321" t="s">
        <v>722</v>
      </c>
      <c r="C20" s="371">
        <f>C21</f>
        <v>200000</v>
      </c>
      <c r="D20" s="371">
        <f>D21</f>
        <v>200000</v>
      </c>
      <c r="E20" s="371">
        <f>E21</f>
        <v>200000</v>
      </c>
    </row>
    <row r="21" spans="1:5" ht="93" customHeight="1" thickBot="1">
      <c r="A21" s="23" t="s">
        <v>259</v>
      </c>
      <c r="B21" s="24" t="s">
        <v>722</v>
      </c>
      <c r="C21" s="370">
        <v>200000</v>
      </c>
      <c r="D21" s="370">
        <v>200000</v>
      </c>
      <c r="E21" s="370">
        <v>200000</v>
      </c>
    </row>
    <row r="22" spans="1:5" ht="48" thickBot="1">
      <c r="A22" s="285" t="s">
        <v>760</v>
      </c>
      <c r="B22" s="322" t="s">
        <v>761</v>
      </c>
      <c r="C22" s="372">
        <f>C23</f>
        <v>8788840</v>
      </c>
      <c r="D22" s="372">
        <f>D23</f>
        <v>9248360</v>
      </c>
      <c r="E22" s="372">
        <f>E23</f>
        <v>9248360</v>
      </c>
    </row>
    <row r="23" spans="1:5" ht="42.75" customHeight="1" thickBot="1">
      <c r="A23" s="286" t="s">
        <v>762</v>
      </c>
      <c r="B23" s="323" t="s">
        <v>91</v>
      </c>
      <c r="C23" s="373">
        <f>C24+C26+C28+C30</f>
        <v>8788840</v>
      </c>
      <c r="D23" s="373">
        <f>D24+D26+D28+D30</f>
        <v>9248360</v>
      </c>
      <c r="E23" s="373">
        <f>E24+E26+E28+E30</f>
        <v>9248360</v>
      </c>
    </row>
    <row r="24" spans="1:5" ht="75.75" customHeight="1" thickBot="1">
      <c r="A24" s="284" t="s">
        <v>763</v>
      </c>
      <c r="B24" s="321" t="s">
        <v>245</v>
      </c>
      <c r="C24" s="371">
        <f>C25</f>
        <v>4051510</v>
      </c>
      <c r="D24" s="371">
        <f>D25</f>
        <v>4256800</v>
      </c>
      <c r="E24" s="371">
        <f>E25</f>
        <v>4256800</v>
      </c>
    </row>
    <row r="25" spans="1:5" ht="109.5" customHeight="1" thickBot="1">
      <c r="A25" s="23" t="s">
        <v>239</v>
      </c>
      <c r="B25" s="24" t="s">
        <v>245</v>
      </c>
      <c r="C25" s="370">
        <v>4051510</v>
      </c>
      <c r="D25" s="370">
        <v>4256800</v>
      </c>
      <c r="E25" s="370">
        <v>4256800</v>
      </c>
    </row>
    <row r="26" spans="1:5" ht="111" customHeight="1" thickBot="1">
      <c r="A26" s="284" t="s">
        <v>764</v>
      </c>
      <c r="B26" s="321" t="s">
        <v>186</v>
      </c>
      <c r="C26" s="371">
        <f>C27</f>
        <v>20330</v>
      </c>
      <c r="D26" s="371">
        <f>D27</f>
        <v>20990</v>
      </c>
      <c r="E26" s="371">
        <f>E27</f>
        <v>20990</v>
      </c>
    </row>
    <row r="27" spans="1:5" ht="97.5" customHeight="1" thickBot="1">
      <c r="A27" s="23" t="s">
        <v>240</v>
      </c>
      <c r="B27" s="24" t="s">
        <v>186</v>
      </c>
      <c r="C27" s="370">
        <v>20330</v>
      </c>
      <c r="D27" s="370">
        <v>20990</v>
      </c>
      <c r="E27" s="370">
        <v>20990</v>
      </c>
    </row>
    <row r="28" spans="1:5" ht="92.25" customHeight="1" thickBot="1">
      <c r="A28" s="284" t="s">
        <v>765</v>
      </c>
      <c r="B28" s="321" t="s">
        <v>547</v>
      </c>
      <c r="C28" s="371">
        <f>C29</f>
        <v>5277290</v>
      </c>
      <c r="D28" s="371">
        <f>D29</f>
        <v>5510860</v>
      </c>
      <c r="E28" s="371">
        <f>E29</f>
        <v>5510860</v>
      </c>
    </row>
    <row r="29" spans="1:5" ht="93" customHeight="1" thickBot="1">
      <c r="A29" s="23" t="s">
        <v>241</v>
      </c>
      <c r="B29" s="24" t="s">
        <v>547</v>
      </c>
      <c r="C29" s="370">
        <v>5277290</v>
      </c>
      <c r="D29" s="370">
        <v>5510860</v>
      </c>
      <c r="E29" s="370">
        <v>5510860</v>
      </c>
    </row>
    <row r="30" spans="1:5" ht="78.75" customHeight="1" thickBot="1">
      <c r="A30" s="284" t="s">
        <v>766</v>
      </c>
      <c r="B30" s="321" t="s">
        <v>548</v>
      </c>
      <c r="C30" s="371">
        <f>C31</f>
        <v>-560290</v>
      </c>
      <c r="D30" s="371">
        <f>D31</f>
        <v>-540290</v>
      </c>
      <c r="E30" s="371">
        <f>E31</f>
        <v>-540290</v>
      </c>
    </row>
    <row r="31" spans="1:5" ht="95.25" thickBot="1">
      <c r="A31" s="23" t="s">
        <v>242</v>
      </c>
      <c r="B31" s="24" t="s">
        <v>548</v>
      </c>
      <c r="C31" s="370">
        <v>-560290</v>
      </c>
      <c r="D31" s="370">
        <v>-540290</v>
      </c>
      <c r="E31" s="370">
        <v>-540290</v>
      </c>
    </row>
    <row r="32" spans="1:5" ht="16.5" thickBot="1">
      <c r="A32" s="285" t="s">
        <v>767</v>
      </c>
      <c r="B32" s="322" t="s">
        <v>768</v>
      </c>
      <c r="C32" s="372">
        <f>C33+C36+C39</f>
        <v>2480000</v>
      </c>
      <c r="D32" s="372">
        <f>D33+D36+D39</f>
        <v>2400000</v>
      </c>
      <c r="E32" s="372">
        <f>E33+E36+E39</f>
        <v>2500000</v>
      </c>
    </row>
    <row r="33" spans="1:5" ht="32.25" thickBot="1">
      <c r="A33" s="287" t="s">
        <v>769</v>
      </c>
      <c r="B33" s="324" t="s">
        <v>260</v>
      </c>
      <c r="C33" s="371">
        <f aca="true" t="shared" si="0" ref="C33:E34">C34</f>
        <v>200000</v>
      </c>
      <c r="D33" s="371">
        <f t="shared" si="0"/>
        <v>0</v>
      </c>
      <c r="E33" s="371">
        <f t="shared" si="0"/>
        <v>0</v>
      </c>
    </row>
    <row r="34" spans="1:5" ht="32.25" thickBot="1">
      <c r="A34" s="26" t="s">
        <v>770</v>
      </c>
      <c r="B34" s="25" t="s">
        <v>260</v>
      </c>
      <c r="C34" s="370">
        <f t="shared" si="0"/>
        <v>200000</v>
      </c>
      <c r="D34" s="370">
        <f t="shared" si="0"/>
        <v>0</v>
      </c>
      <c r="E34" s="370">
        <f t="shared" si="0"/>
        <v>0</v>
      </c>
    </row>
    <row r="35" spans="1:5" ht="32.25" thickBot="1">
      <c r="A35" s="26" t="s">
        <v>848</v>
      </c>
      <c r="B35" s="25" t="s">
        <v>260</v>
      </c>
      <c r="C35" s="370">
        <v>200000</v>
      </c>
      <c r="D35" s="370">
        <v>0</v>
      </c>
      <c r="E35" s="370">
        <v>0</v>
      </c>
    </row>
    <row r="36" spans="1:5" ht="16.5" thickBot="1">
      <c r="A36" s="288" t="s">
        <v>771</v>
      </c>
      <c r="B36" s="324" t="s">
        <v>287</v>
      </c>
      <c r="C36" s="371">
        <f aca="true" t="shared" si="1" ref="C36:E37">C37</f>
        <v>1800000</v>
      </c>
      <c r="D36" s="371">
        <f t="shared" si="1"/>
        <v>1900000</v>
      </c>
      <c r="E36" s="371">
        <f t="shared" si="1"/>
        <v>2000000</v>
      </c>
    </row>
    <row r="37" spans="1:5" ht="16.5" thickBot="1">
      <c r="A37" s="26" t="s">
        <v>772</v>
      </c>
      <c r="B37" s="25" t="s">
        <v>287</v>
      </c>
      <c r="C37" s="370">
        <f t="shared" si="1"/>
        <v>1800000</v>
      </c>
      <c r="D37" s="370">
        <f t="shared" si="1"/>
        <v>1900000</v>
      </c>
      <c r="E37" s="370">
        <f t="shared" si="1"/>
        <v>2000000</v>
      </c>
    </row>
    <row r="38" spans="1:5" ht="16.5" thickBot="1">
      <c r="A38" s="26" t="s">
        <v>773</v>
      </c>
      <c r="B38" s="25" t="s">
        <v>287</v>
      </c>
      <c r="C38" s="370">
        <v>1800000</v>
      </c>
      <c r="D38" s="370">
        <v>1900000</v>
      </c>
      <c r="E38" s="370">
        <v>2000000</v>
      </c>
    </row>
    <row r="39" spans="1:5" ht="32.25" thickBot="1">
      <c r="A39" s="287" t="s">
        <v>774</v>
      </c>
      <c r="B39" s="324" t="s">
        <v>617</v>
      </c>
      <c r="C39" s="371">
        <f aca="true" t="shared" si="2" ref="C39:E40">C40</f>
        <v>480000</v>
      </c>
      <c r="D39" s="371">
        <f t="shared" si="2"/>
        <v>500000</v>
      </c>
      <c r="E39" s="371">
        <f t="shared" si="2"/>
        <v>500000</v>
      </c>
    </row>
    <row r="40" spans="1:5" ht="32.25" thickBot="1">
      <c r="A40" s="289" t="s">
        <v>775</v>
      </c>
      <c r="B40" s="325" t="s">
        <v>617</v>
      </c>
      <c r="C40" s="374">
        <f t="shared" si="2"/>
        <v>480000</v>
      </c>
      <c r="D40" s="374">
        <f t="shared" si="2"/>
        <v>500000</v>
      </c>
      <c r="E40" s="374">
        <f t="shared" si="2"/>
        <v>500000</v>
      </c>
    </row>
    <row r="41" spans="1:5" ht="32.25" thickBot="1">
      <c r="A41" s="125" t="s">
        <v>847</v>
      </c>
      <c r="B41" s="126" t="s">
        <v>617</v>
      </c>
      <c r="C41" s="375">
        <v>480000</v>
      </c>
      <c r="D41" s="375">
        <v>500000</v>
      </c>
      <c r="E41" s="375">
        <v>500000</v>
      </c>
    </row>
    <row r="42" spans="1:5" ht="21.75" customHeight="1" thickBot="1">
      <c r="A42" s="290" t="s">
        <v>849</v>
      </c>
      <c r="B42" s="326" t="s">
        <v>850</v>
      </c>
      <c r="C42" s="372">
        <f aca="true" t="shared" si="3" ref="C42:E43">SUM(C43)</f>
        <v>490000</v>
      </c>
      <c r="D42" s="372">
        <f t="shared" si="3"/>
        <v>490000</v>
      </c>
      <c r="E42" s="372">
        <f t="shared" si="3"/>
        <v>490000</v>
      </c>
    </row>
    <row r="43" spans="1:5" ht="37.5" customHeight="1" thickBot="1">
      <c r="A43" s="291" t="s">
        <v>851</v>
      </c>
      <c r="B43" s="327" t="s">
        <v>852</v>
      </c>
      <c r="C43" s="376">
        <f t="shared" si="3"/>
        <v>490000</v>
      </c>
      <c r="D43" s="376">
        <f t="shared" si="3"/>
        <v>490000</v>
      </c>
      <c r="E43" s="376">
        <f t="shared" si="3"/>
        <v>490000</v>
      </c>
    </row>
    <row r="44" spans="1:5" ht="45.75" customHeight="1" thickBot="1">
      <c r="A44" s="289" t="s">
        <v>853</v>
      </c>
      <c r="B44" s="325" t="s">
        <v>854</v>
      </c>
      <c r="C44" s="374">
        <v>490000</v>
      </c>
      <c r="D44" s="374">
        <v>490000</v>
      </c>
      <c r="E44" s="374">
        <v>490000</v>
      </c>
    </row>
    <row r="45" spans="1:5" ht="48" thickBot="1">
      <c r="A45" s="292" t="s">
        <v>776</v>
      </c>
      <c r="B45" s="328" t="s">
        <v>777</v>
      </c>
      <c r="C45" s="377">
        <f>C49+C58</f>
        <v>3157000</v>
      </c>
      <c r="D45" s="377">
        <f>D49+D58</f>
        <v>3041000</v>
      </c>
      <c r="E45" s="377">
        <f>E49+E58</f>
        <v>2975000</v>
      </c>
    </row>
    <row r="46" spans="1:5" ht="33.75" customHeight="1" thickBot="1">
      <c r="A46" s="293" t="s">
        <v>778</v>
      </c>
      <c r="B46" s="329" t="s">
        <v>779</v>
      </c>
      <c r="C46" s="378">
        <f aca="true" t="shared" si="4" ref="C46:E47">C47</f>
        <v>0</v>
      </c>
      <c r="D46" s="378">
        <f t="shared" si="4"/>
        <v>0</v>
      </c>
      <c r="E46" s="378">
        <f t="shared" si="4"/>
        <v>0</v>
      </c>
    </row>
    <row r="47" spans="1:5" ht="48" thickBot="1">
      <c r="A47" s="294" t="s">
        <v>780</v>
      </c>
      <c r="B47" s="330" t="s">
        <v>243</v>
      </c>
      <c r="C47" s="379">
        <f t="shared" si="4"/>
        <v>0</v>
      </c>
      <c r="D47" s="379">
        <f t="shared" si="4"/>
        <v>0</v>
      </c>
      <c r="E47" s="379">
        <f t="shared" si="4"/>
        <v>0</v>
      </c>
    </row>
    <row r="48" spans="1:5" ht="48" thickBot="1">
      <c r="A48" s="295" t="s">
        <v>261</v>
      </c>
      <c r="B48" s="27" t="s">
        <v>243</v>
      </c>
      <c r="C48" s="380">
        <v>0</v>
      </c>
      <c r="D48" s="380">
        <v>0</v>
      </c>
      <c r="E48" s="380">
        <v>0</v>
      </c>
    </row>
    <row r="49" spans="1:5" ht="120.75" customHeight="1" thickBot="1">
      <c r="A49" s="293" t="s">
        <v>781</v>
      </c>
      <c r="B49" s="329" t="s">
        <v>782</v>
      </c>
      <c r="C49" s="378">
        <f>C50+C55</f>
        <v>2587000</v>
      </c>
      <c r="D49" s="378">
        <f>D50+D55</f>
        <v>2471000</v>
      </c>
      <c r="E49" s="378">
        <f>E50+E55</f>
        <v>2405000</v>
      </c>
    </row>
    <row r="50" spans="1:5" ht="78.75" customHeight="1" thickBot="1">
      <c r="A50" s="296" t="s">
        <v>783</v>
      </c>
      <c r="B50" s="331" t="s">
        <v>784</v>
      </c>
      <c r="C50" s="379">
        <f>C51+C53</f>
        <v>2387000</v>
      </c>
      <c r="D50" s="379">
        <f>D51+D53</f>
        <v>2276000</v>
      </c>
      <c r="E50" s="379">
        <f>E51+E53</f>
        <v>2215000</v>
      </c>
    </row>
    <row r="51" spans="1:5" ht="97.5" customHeight="1" thickBot="1">
      <c r="A51" s="296" t="s">
        <v>1443</v>
      </c>
      <c r="B51" s="332" t="s">
        <v>1444</v>
      </c>
      <c r="C51" s="379">
        <f>SUM(C52:C52)</f>
        <v>2200000</v>
      </c>
      <c r="D51" s="379">
        <f>SUM(D52:D52)</f>
        <v>2100000</v>
      </c>
      <c r="E51" s="379">
        <f>SUM(E52:E52)</f>
        <v>2050000</v>
      </c>
    </row>
    <row r="52" spans="1:5" ht="111" thickBot="1">
      <c r="A52" s="297" t="s">
        <v>1445</v>
      </c>
      <c r="B52" s="333" t="s">
        <v>949</v>
      </c>
      <c r="C52" s="380">
        <v>2200000</v>
      </c>
      <c r="D52" s="380">
        <v>2100000</v>
      </c>
      <c r="E52" s="380">
        <v>2050000</v>
      </c>
    </row>
    <row r="53" spans="1:5" ht="95.25" thickBot="1">
      <c r="A53" s="296" t="s">
        <v>1446</v>
      </c>
      <c r="B53" s="332" t="s">
        <v>316</v>
      </c>
      <c r="C53" s="379">
        <f>C54</f>
        <v>187000</v>
      </c>
      <c r="D53" s="379">
        <f>D54</f>
        <v>176000</v>
      </c>
      <c r="E53" s="379">
        <f>E54</f>
        <v>165000</v>
      </c>
    </row>
    <row r="54" spans="1:5" ht="95.25" thickBot="1">
      <c r="A54" s="297" t="s">
        <v>1447</v>
      </c>
      <c r="B54" s="333" t="s">
        <v>316</v>
      </c>
      <c r="C54" s="381">
        <v>187000</v>
      </c>
      <c r="D54" s="381">
        <v>176000</v>
      </c>
      <c r="E54" s="381">
        <v>165000</v>
      </c>
    </row>
    <row r="55" spans="1:5" ht="100.5" customHeight="1" thickBot="1">
      <c r="A55" s="298" t="s">
        <v>785</v>
      </c>
      <c r="B55" s="334" t="s">
        <v>786</v>
      </c>
      <c r="C55" s="379">
        <f aca="true" t="shared" si="5" ref="C55:E56">C56</f>
        <v>200000</v>
      </c>
      <c r="D55" s="379">
        <f t="shared" si="5"/>
        <v>195000</v>
      </c>
      <c r="E55" s="379">
        <f t="shared" si="5"/>
        <v>190000</v>
      </c>
    </row>
    <row r="56" spans="1:5" ht="95.25" thickBot="1">
      <c r="A56" s="296" t="s">
        <v>787</v>
      </c>
      <c r="B56" s="332" t="s">
        <v>549</v>
      </c>
      <c r="C56" s="382">
        <f t="shared" si="5"/>
        <v>200000</v>
      </c>
      <c r="D56" s="382">
        <f t="shared" si="5"/>
        <v>195000</v>
      </c>
      <c r="E56" s="382">
        <f t="shared" si="5"/>
        <v>190000</v>
      </c>
    </row>
    <row r="57" spans="1:5" ht="95.25" thickBot="1">
      <c r="A57" s="297" t="s">
        <v>333</v>
      </c>
      <c r="B57" s="333" t="s">
        <v>549</v>
      </c>
      <c r="C57" s="381">
        <v>200000</v>
      </c>
      <c r="D57" s="381">
        <v>195000</v>
      </c>
      <c r="E57" s="381">
        <v>190000</v>
      </c>
    </row>
    <row r="58" spans="1:5" ht="98.25" customHeight="1" thickBot="1">
      <c r="A58" s="296" t="s">
        <v>788</v>
      </c>
      <c r="B58" s="332" t="s">
        <v>789</v>
      </c>
      <c r="C58" s="379">
        <f aca="true" t="shared" si="6" ref="C58:E60">C59</f>
        <v>570000</v>
      </c>
      <c r="D58" s="379">
        <f t="shared" si="6"/>
        <v>570000</v>
      </c>
      <c r="E58" s="379">
        <f t="shared" si="6"/>
        <v>570000</v>
      </c>
    </row>
    <row r="59" spans="1:5" ht="95.25" thickBot="1">
      <c r="A59" s="299" t="s">
        <v>790</v>
      </c>
      <c r="B59" s="335" t="s">
        <v>791</v>
      </c>
      <c r="C59" s="383">
        <f t="shared" si="6"/>
        <v>570000</v>
      </c>
      <c r="D59" s="383">
        <f t="shared" si="6"/>
        <v>570000</v>
      </c>
      <c r="E59" s="383">
        <f t="shared" si="6"/>
        <v>570000</v>
      </c>
    </row>
    <row r="60" spans="1:5" ht="95.25" thickBot="1">
      <c r="A60" s="296" t="s">
        <v>792</v>
      </c>
      <c r="B60" s="335" t="s">
        <v>17</v>
      </c>
      <c r="C60" s="383">
        <f t="shared" si="6"/>
        <v>570000</v>
      </c>
      <c r="D60" s="383">
        <f t="shared" si="6"/>
        <v>570000</v>
      </c>
      <c r="E60" s="383">
        <f t="shared" si="6"/>
        <v>570000</v>
      </c>
    </row>
    <row r="61" spans="1:5" ht="95.25" thickBot="1">
      <c r="A61" s="300" t="s">
        <v>300</v>
      </c>
      <c r="B61" s="336" t="s">
        <v>17</v>
      </c>
      <c r="C61" s="384">
        <v>570000</v>
      </c>
      <c r="D61" s="384">
        <v>570000</v>
      </c>
      <c r="E61" s="384">
        <v>570000</v>
      </c>
    </row>
    <row r="62" spans="1:5" ht="32.25" thickBot="1">
      <c r="A62" s="290" t="s">
        <v>793</v>
      </c>
      <c r="B62" s="326" t="s">
        <v>794</v>
      </c>
      <c r="C62" s="372">
        <f>C63</f>
        <v>1155700</v>
      </c>
      <c r="D62" s="372">
        <f>D63</f>
        <v>1201900</v>
      </c>
      <c r="E62" s="372">
        <f>E63</f>
        <v>1250000</v>
      </c>
    </row>
    <row r="63" spans="1:5" ht="32.25" thickBot="1">
      <c r="A63" s="301" t="s">
        <v>795</v>
      </c>
      <c r="B63" s="337" t="s">
        <v>167</v>
      </c>
      <c r="C63" s="373">
        <f>C64+C66+C68</f>
        <v>1155700</v>
      </c>
      <c r="D63" s="373">
        <f>D64+D66+D68</f>
        <v>1201900</v>
      </c>
      <c r="E63" s="373">
        <f>E64+E66+E68</f>
        <v>1250000</v>
      </c>
    </row>
    <row r="64" spans="1:5" ht="33" customHeight="1" thickBot="1">
      <c r="A64" s="287" t="s">
        <v>796</v>
      </c>
      <c r="B64" s="324" t="s">
        <v>164</v>
      </c>
      <c r="C64" s="371">
        <f>C65</f>
        <v>31400</v>
      </c>
      <c r="D64" s="371">
        <f>D65</f>
        <v>32600</v>
      </c>
      <c r="E64" s="371">
        <f>E65</f>
        <v>33900</v>
      </c>
    </row>
    <row r="65" spans="1:5" ht="32.25" thickBot="1">
      <c r="A65" s="26" t="s">
        <v>284</v>
      </c>
      <c r="B65" s="25" t="s">
        <v>164</v>
      </c>
      <c r="C65" s="370">
        <v>31400</v>
      </c>
      <c r="D65" s="370">
        <v>32600</v>
      </c>
      <c r="E65" s="370">
        <v>33900</v>
      </c>
    </row>
    <row r="66" spans="1:5" ht="32.25" thickBot="1">
      <c r="A66" s="287" t="s">
        <v>797</v>
      </c>
      <c r="B66" s="324" t="s">
        <v>114</v>
      </c>
      <c r="C66" s="385">
        <f>C67</f>
        <v>2800</v>
      </c>
      <c r="D66" s="385">
        <f>D67</f>
        <v>2900</v>
      </c>
      <c r="E66" s="385">
        <f>E67</f>
        <v>3100</v>
      </c>
    </row>
    <row r="67" spans="1:5" ht="32.25" thickBot="1">
      <c r="A67" s="26" t="s">
        <v>55</v>
      </c>
      <c r="B67" s="25" t="s">
        <v>114</v>
      </c>
      <c r="C67" s="370">
        <v>2800</v>
      </c>
      <c r="D67" s="370">
        <v>2900</v>
      </c>
      <c r="E67" s="370">
        <v>3100</v>
      </c>
    </row>
    <row r="68" spans="1:5" ht="32.25" customHeight="1" thickBot="1">
      <c r="A68" s="287" t="s">
        <v>798</v>
      </c>
      <c r="B68" s="324" t="s">
        <v>115</v>
      </c>
      <c r="C68" s="385">
        <f>SUM(C69:C70)</f>
        <v>1121500</v>
      </c>
      <c r="D68" s="385">
        <f>SUM(D69:D70)</f>
        <v>1166400</v>
      </c>
      <c r="E68" s="385">
        <f>SUM(E69:E70)</f>
        <v>1213000</v>
      </c>
    </row>
    <row r="69" spans="1:5" ht="32.25" customHeight="1" thickBot="1">
      <c r="A69" s="289" t="s">
        <v>1448</v>
      </c>
      <c r="B69" s="325" t="s">
        <v>1449</v>
      </c>
      <c r="C69" s="374">
        <v>105000</v>
      </c>
      <c r="D69" s="374">
        <v>109200</v>
      </c>
      <c r="E69" s="374">
        <v>113600</v>
      </c>
    </row>
    <row r="70" spans="1:5" ht="16.5" thickBot="1">
      <c r="A70" s="147" t="s">
        <v>1164</v>
      </c>
      <c r="B70" s="338" t="s">
        <v>1163</v>
      </c>
      <c r="C70" s="386">
        <v>1016500</v>
      </c>
      <c r="D70" s="386">
        <v>1057200</v>
      </c>
      <c r="E70" s="386">
        <v>1099400</v>
      </c>
    </row>
    <row r="71" spans="1:5" ht="52.5" customHeight="1" thickBot="1">
      <c r="A71" s="302" t="s">
        <v>799</v>
      </c>
      <c r="B71" s="339" t="s">
        <v>800</v>
      </c>
      <c r="C71" s="377">
        <f aca="true" t="shared" si="7" ref="C71:E73">C72</f>
        <v>1583916.71</v>
      </c>
      <c r="D71" s="377">
        <f t="shared" si="7"/>
        <v>1583916.71</v>
      </c>
      <c r="E71" s="377">
        <f t="shared" si="7"/>
        <v>1583916.71</v>
      </c>
    </row>
    <row r="72" spans="1:5" ht="21.75" customHeight="1" thickBot="1">
      <c r="A72" s="303" t="s">
        <v>801</v>
      </c>
      <c r="B72" s="340" t="s">
        <v>802</v>
      </c>
      <c r="C72" s="378">
        <f t="shared" si="7"/>
        <v>1583916.71</v>
      </c>
      <c r="D72" s="378">
        <f t="shared" si="7"/>
        <v>1583916.71</v>
      </c>
      <c r="E72" s="378">
        <f t="shared" si="7"/>
        <v>1583916.71</v>
      </c>
    </row>
    <row r="73" spans="1:5" ht="16.5" thickBot="1">
      <c r="A73" s="296" t="s">
        <v>803</v>
      </c>
      <c r="B73" s="335" t="s">
        <v>804</v>
      </c>
      <c r="C73" s="379">
        <f>C74</f>
        <v>1583916.71</v>
      </c>
      <c r="D73" s="379">
        <f t="shared" si="7"/>
        <v>1583916.71</v>
      </c>
      <c r="E73" s="379">
        <f t="shared" si="7"/>
        <v>1583916.71</v>
      </c>
    </row>
    <row r="74" spans="1:5" ht="32.25" thickBot="1">
      <c r="A74" s="296" t="s">
        <v>325</v>
      </c>
      <c r="B74" s="335" t="s">
        <v>62</v>
      </c>
      <c r="C74" s="379">
        <f>SUM(C75:C76)</f>
        <v>1583916.71</v>
      </c>
      <c r="D74" s="379">
        <f>SUM(D75:D76)</f>
        <v>1583916.71</v>
      </c>
      <c r="E74" s="379">
        <f>SUM(E75:E76)</f>
        <v>1583916.71</v>
      </c>
    </row>
    <row r="75" spans="1:5" ht="32.25" thickBot="1">
      <c r="A75" s="297" t="s">
        <v>1188</v>
      </c>
      <c r="B75" s="341" t="s">
        <v>62</v>
      </c>
      <c r="C75" s="387">
        <v>253916.71</v>
      </c>
      <c r="D75" s="387">
        <v>253916.71</v>
      </c>
      <c r="E75" s="387">
        <v>253916.71</v>
      </c>
    </row>
    <row r="76" spans="1:5" ht="32.25" thickBot="1">
      <c r="A76" s="297" t="s">
        <v>1450</v>
      </c>
      <c r="B76" s="341" t="s">
        <v>62</v>
      </c>
      <c r="C76" s="381">
        <v>1330000</v>
      </c>
      <c r="D76" s="381">
        <v>1330000</v>
      </c>
      <c r="E76" s="381">
        <v>1330000</v>
      </c>
    </row>
    <row r="77" spans="1:5" ht="32.25" thickBot="1">
      <c r="A77" s="302" t="s">
        <v>805</v>
      </c>
      <c r="B77" s="339" t="s">
        <v>806</v>
      </c>
      <c r="C77" s="377">
        <f>C78+C82</f>
        <v>510000</v>
      </c>
      <c r="D77" s="377">
        <f>D78+D82</f>
        <v>510000</v>
      </c>
      <c r="E77" s="377">
        <f>E78+E82</f>
        <v>510000</v>
      </c>
    </row>
    <row r="78" spans="1:5" ht="95.25" thickBot="1">
      <c r="A78" s="303" t="s">
        <v>807</v>
      </c>
      <c r="B78" s="340" t="s">
        <v>808</v>
      </c>
      <c r="C78" s="378">
        <f aca="true" t="shared" si="8" ref="C78:E80">C79</f>
        <v>100000</v>
      </c>
      <c r="D78" s="378">
        <f t="shared" si="8"/>
        <v>100000</v>
      </c>
      <c r="E78" s="378">
        <f t="shared" si="8"/>
        <v>100000</v>
      </c>
    </row>
    <row r="79" spans="1:5" ht="111" thickBot="1">
      <c r="A79" s="296" t="s">
        <v>809</v>
      </c>
      <c r="B79" s="335" t="s">
        <v>810</v>
      </c>
      <c r="C79" s="379">
        <f t="shared" si="8"/>
        <v>100000</v>
      </c>
      <c r="D79" s="379">
        <f t="shared" si="8"/>
        <v>100000</v>
      </c>
      <c r="E79" s="379">
        <f t="shared" si="8"/>
        <v>100000</v>
      </c>
    </row>
    <row r="80" spans="1:5" ht="111" thickBot="1">
      <c r="A80" s="296" t="s">
        <v>811</v>
      </c>
      <c r="B80" s="335" t="s">
        <v>106</v>
      </c>
      <c r="C80" s="379">
        <f t="shared" si="8"/>
        <v>100000</v>
      </c>
      <c r="D80" s="379">
        <f t="shared" si="8"/>
        <v>100000</v>
      </c>
      <c r="E80" s="379">
        <f t="shared" si="8"/>
        <v>100000</v>
      </c>
    </row>
    <row r="81" spans="1:5" ht="111" thickBot="1">
      <c r="A81" s="297" t="s">
        <v>301</v>
      </c>
      <c r="B81" s="341" t="s">
        <v>106</v>
      </c>
      <c r="C81" s="381">
        <v>100000</v>
      </c>
      <c r="D81" s="381">
        <v>100000</v>
      </c>
      <c r="E81" s="381">
        <v>100000</v>
      </c>
    </row>
    <row r="82" spans="1:5" ht="32.25" thickBot="1">
      <c r="A82" s="303" t="s">
        <v>812</v>
      </c>
      <c r="B82" s="340" t="s">
        <v>813</v>
      </c>
      <c r="C82" s="378">
        <f>C83+C88</f>
        <v>410000</v>
      </c>
      <c r="D82" s="378">
        <f>D83+D88</f>
        <v>410000</v>
      </c>
      <c r="E82" s="378">
        <f>E83+E88</f>
        <v>410000</v>
      </c>
    </row>
    <row r="83" spans="1:5" ht="48" thickBot="1">
      <c r="A83" s="296" t="s">
        <v>814</v>
      </c>
      <c r="B83" s="335" t="s">
        <v>815</v>
      </c>
      <c r="C83" s="379">
        <f>C84+C86</f>
        <v>310000</v>
      </c>
      <c r="D83" s="379">
        <f>D84+D86</f>
        <v>310000</v>
      </c>
      <c r="E83" s="379">
        <f>E84+E86</f>
        <v>310000</v>
      </c>
    </row>
    <row r="84" spans="1:5" ht="33" customHeight="1" thickBot="1">
      <c r="A84" s="296" t="s">
        <v>1451</v>
      </c>
      <c r="B84" s="335" t="s">
        <v>1452</v>
      </c>
      <c r="C84" s="379">
        <f>C85</f>
        <v>300000</v>
      </c>
      <c r="D84" s="379">
        <f>D85</f>
        <v>300000</v>
      </c>
      <c r="E84" s="379">
        <f>E85</f>
        <v>300000</v>
      </c>
    </row>
    <row r="85" spans="1:5" ht="66" customHeight="1" thickBot="1">
      <c r="A85" s="297" t="s">
        <v>954</v>
      </c>
      <c r="B85" s="341" t="s">
        <v>953</v>
      </c>
      <c r="C85" s="381">
        <v>300000</v>
      </c>
      <c r="D85" s="381">
        <v>300000</v>
      </c>
      <c r="E85" s="381">
        <v>300000</v>
      </c>
    </row>
    <row r="86" spans="1:5" ht="62.25" customHeight="1" thickBot="1">
      <c r="A86" s="296" t="s">
        <v>816</v>
      </c>
      <c r="B86" s="335" t="s">
        <v>317</v>
      </c>
      <c r="C86" s="379">
        <f>C87</f>
        <v>10000</v>
      </c>
      <c r="D86" s="379">
        <f>D87</f>
        <v>10000</v>
      </c>
      <c r="E86" s="379">
        <f>E87</f>
        <v>10000</v>
      </c>
    </row>
    <row r="87" spans="1:5" ht="50.25" customHeight="1" thickBot="1">
      <c r="A87" s="297" t="s">
        <v>322</v>
      </c>
      <c r="B87" s="341" t="s">
        <v>317</v>
      </c>
      <c r="C87" s="381">
        <v>10000</v>
      </c>
      <c r="D87" s="381">
        <v>10000</v>
      </c>
      <c r="E87" s="381">
        <v>10000</v>
      </c>
    </row>
    <row r="88" spans="1:5" ht="48" customHeight="1" thickBot="1">
      <c r="A88" s="296" t="s">
        <v>817</v>
      </c>
      <c r="B88" s="335" t="s">
        <v>818</v>
      </c>
      <c r="C88" s="379">
        <f aca="true" t="shared" si="9" ref="C88:E89">C89</f>
        <v>100000</v>
      </c>
      <c r="D88" s="379">
        <f t="shared" si="9"/>
        <v>100000</v>
      </c>
      <c r="E88" s="379">
        <f t="shared" si="9"/>
        <v>100000</v>
      </c>
    </row>
    <row r="89" spans="1:5" ht="63.75" thickBot="1">
      <c r="A89" s="444" t="s">
        <v>819</v>
      </c>
      <c r="B89" s="445" t="s">
        <v>107</v>
      </c>
      <c r="C89" s="379">
        <f t="shared" si="9"/>
        <v>100000</v>
      </c>
      <c r="D89" s="379">
        <f t="shared" si="9"/>
        <v>100000</v>
      </c>
      <c r="E89" s="379">
        <f t="shared" si="9"/>
        <v>100000</v>
      </c>
    </row>
    <row r="90" spans="1:5" ht="63.75" thickBot="1">
      <c r="A90" s="446" t="s">
        <v>299</v>
      </c>
      <c r="B90" s="447" t="s">
        <v>107</v>
      </c>
      <c r="C90" s="381">
        <v>100000</v>
      </c>
      <c r="D90" s="381">
        <v>100000</v>
      </c>
      <c r="E90" s="381">
        <v>100000</v>
      </c>
    </row>
    <row r="91" spans="1:5" ht="16.5" thickBot="1">
      <c r="A91" s="302" t="s">
        <v>820</v>
      </c>
      <c r="B91" s="339" t="s">
        <v>821</v>
      </c>
      <c r="C91" s="377">
        <f>C95</f>
        <v>49800</v>
      </c>
      <c r="D91" s="377">
        <f>D95</f>
        <v>49800</v>
      </c>
      <c r="E91" s="377">
        <f>E95</f>
        <v>49800</v>
      </c>
    </row>
    <row r="92" spans="1:5" ht="126.75" thickBot="1">
      <c r="A92" s="303" t="s">
        <v>1453</v>
      </c>
      <c r="B92" s="340" t="s">
        <v>1454</v>
      </c>
      <c r="C92" s="378">
        <f aca="true" t="shared" si="10" ref="C92:E93">C93</f>
        <v>0</v>
      </c>
      <c r="D92" s="378">
        <f t="shared" si="10"/>
        <v>0</v>
      </c>
      <c r="E92" s="378">
        <f t="shared" si="10"/>
        <v>0</v>
      </c>
    </row>
    <row r="93" spans="1:5" ht="32.25" thickBot="1">
      <c r="A93" s="296" t="s">
        <v>1455</v>
      </c>
      <c r="B93" s="335" t="s">
        <v>1456</v>
      </c>
      <c r="C93" s="379">
        <f t="shared" si="10"/>
        <v>0</v>
      </c>
      <c r="D93" s="379">
        <f t="shared" si="10"/>
        <v>0</v>
      </c>
      <c r="E93" s="379">
        <f t="shared" si="10"/>
        <v>0</v>
      </c>
    </row>
    <row r="94" spans="1:5" ht="33.75" customHeight="1" thickBot="1">
      <c r="A94" s="297" t="s">
        <v>1457</v>
      </c>
      <c r="B94" s="341" t="s">
        <v>1456</v>
      </c>
      <c r="C94" s="380">
        <v>0</v>
      </c>
      <c r="D94" s="380">
        <v>0</v>
      </c>
      <c r="E94" s="380">
        <v>0</v>
      </c>
    </row>
    <row r="95" spans="1:5" ht="53.25" customHeight="1" thickBot="1">
      <c r="A95" s="304" t="s">
        <v>1458</v>
      </c>
      <c r="B95" s="342" t="s">
        <v>1459</v>
      </c>
      <c r="C95" s="388">
        <f>C96+C105+C108+C111+C114</f>
        <v>49800</v>
      </c>
      <c r="D95" s="388">
        <f>D96+D105+D108+D111+D114</f>
        <v>49800</v>
      </c>
      <c r="E95" s="388">
        <f>E96+E105+E108+E111+E114</f>
        <v>49800</v>
      </c>
    </row>
    <row r="96" spans="1:5" ht="75" customHeight="1" thickBot="1">
      <c r="A96" s="303" t="s">
        <v>1194</v>
      </c>
      <c r="B96" s="340" t="s">
        <v>1195</v>
      </c>
      <c r="C96" s="378">
        <f>C97</f>
        <v>1800</v>
      </c>
      <c r="D96" s="378">
        <f>D97</f>
        <v>1800</v>
      </c>
      <c r="E96" s="378">
        <f>E97</f>
        <v>1800</v>
      </c>
    </row>
    <row r="97" spans="1:5" ht="98.25" customHeight="1" thickBot="1">
      <c r="A97" s="296" t="s">
        <v>1196</v>
      </c>
      <c r="B97" s="448" t="s">
        <v>1197</v>
      </c>
      <c r="C97" s="379">
        <f>SUM(C98:C99)</f>
        <v>1800</v>
      </c>
      <c r="D97" s="379">
        <f>SUM(D98:D99)</f>
        <v>1800</v>
      </c>
      <c r="E97" s="379">
        <f>SUM(E98:E99)</f>
        <v>1800</v>
      </c>
    </row>
    <row r="98" spans="1:5" ht="51" customHeight="1" thickBot="1">
      <c r="A98" s="297" t="s">
        <v>1460</v>
      </c>
      <c r="B98" s="341" t="s">
        <v>1461</v>
      </c>
      <c r="C98" s="381"/>
      <c r="D98" s="381"/>
      <c r="E98" s="381"/>
    </row>
    <row r="99" spans="1:5" ht="105" customHeight="1" thickBot="1">
      <c r="A99" s="141" t="s">
        <v>1462</v>
      </c>
      <c r="B99" s="449" t="s">
        <v>1197</v>
      </c>
      <c r="C99" s="380">
        <v>1800</v>
      </c>
      <c r="D99" s="380">
        <v>1800</v>
      </c>
      <c r="E99" s="380">
        <v>1800</v>
      </c>
    </row>
    <row r="100" spans="1:5" ht="26.25" customHeight="1" thickBot="1">
      <c r="A100" s="302" t="s">
        <v>822</v>
      </c>
      <c r="B100" s="339" t="s">
        <v>823</v>
      </c>
      <c r="C100" s="377">
        <f aca="true" t="shared" si="11" ref="C100:E101">C101</f>
        <v>0</v>
      </c>
      <c r="D100" s="377">
        <f t="shared" si="11"/>
        <v>0</v>
      </c>
      <c r="E100" s="377">
        <f t="shared" si="11"/>
        <v>0</v>
      </c>
    </row>
    <row r="101" spans="1:5" ht="24.75" customHeight="1" thickBot="1">
      <c r="A101" s="303" t="s">
        <v>824</v>
      </c>
      <c r="B101" s="340" t="s">
        <v>825</v>
      </c>
      <c r="C101" s="378">
        <f t="shared" si="11"/>
        <v>0</v>
      </c>
      <c r="D101" s="378">
        <f t="shared" si="11"/>
        <v>0</v>
      </c>
      <c r="E101" s="378">
        <f t="shared" si="11"/>
        <v>0</v>
      </c>
    </row>
    <row r="102" spans="1:5" ht="33" customHeight="1" thickBot="1">
      <c r="A102" s="296" t="s">
        <v>327</v>
      </c>
      <c r="B102" s="335" t="s">
        <v>49</v>
      </c>
      <c r="C102" s="379">
        <f>SUM(C103:C104)</f>
        <v>0</v>
      </c>
      <c r="D102" s="379">
        <f>SUM(D103:D104)</f>
        <v>0</v>
      </c>
      <c r="E102" s="379">
        <f>SUM(E103:E104)</f>
        <v>0</v>
      </c>
    </row>
    <row r="103" spans="1:5" ht="33" customHeight="1" thickBot="1">
      <c r="A103" s="297" t="s">
        <v>63</v>
      </c>
      <c r="B103" s="343" t="s">
        <v>144</v>
      </c>
      <c r="C103" s="381"/>
      <c r="D103" s="381"/>
      <c r="E103" s="381"/>
    </row>
    <row r="104" spans="1:5" ht="36" customHeight="1" thickBot="1">
      <c r="A104" s="297" t="s">
        <v>143</v>
      </c>
      <c r="B104" s="341" t="s">
        <v>144</v>
      </c>
      <c r="C104" s="381"/>
      <c r="D104" s="381"/>
      <c r="E104" s="381"/>
    </row>
    <row r="105" spans="1:5" ht="75" customHeight="1" thickBot="1">
      <c r="A105" s="303" t="s">
        <v>1198</v>
      </c>
      <c r="B105" s="340" t="s">
        <v>1201</v>
      </c>
      <c r="C105" s="378">
        <f aca="true" t="shared" si="12" ref="C105:E106">SUM(C106)</f>
        <v>3000</v>
      </c>
      <c r="D105" s="378">
        <f t="shared" si="12"/>
        <v>3000</v>
      </c>
      <c r="E105" s="378">
        <f t="shared" si="12"/>
        <v>3000</v>
      </c>
    </row>
    <row r="106" spans="1:5" ht="75.75" customHeight="1" thickBot="1">
      <c r="A106" s="296" t="s">
        <v>1199</v>
      </c>
      <c r="B106" s="335" t="s">
        <v>1200</v>
      </c>
      <c r="C106" s="379">
        <f t="shared" si="12"/>
        <v>3000</v>
      </c>
      <c r="D106" s="379">
        <f t="shared" si="12"/>
        <v>3000</v>
      </c>
      <c r="E106" s="379">
        <f t="shared" si="12"/>
        <v>3000</v>
      </c>
    </row>
    <row r="107" spans="1:5" ht="93" customHeight="1" thickBot="1">
      <c r="A107" s="305" t="s">
        <v>1463</v>
      </c>
      <c r="B107" s="344" t="s">
        <v>1200</v>
      </c>
      <c r="C107" s="381">
        <v>3000</v>
      </c>
      <c r="D107" s="381">
        <v>3000</v>
      </c>
      <c r="E107" s="381">
        <v>3000</v>
      </c>
    </row>
    <row r="108" spans="1:5" ht="73.5" customHeight="1" thickBot="1">
      <c r="A108" s="303" t="s">
        <v>1202</v>
      </c>
      <c r="B108" s="340" t="s">
        <v>1205</v>
      </c>
      <c r="C108" s="378">
        <f aca="true" t="shared" si="13" ref="C108:E109">SUM(C109)</f>
        <v>6000</v>
      </c>
      <c r="D108" s="378">
        <f t="shared" si="13"/>
        <v>6000</v>
      </c>
      <c r="E108" s="378">
        <f t="shared" si="13"/>
        <v>6000</v>
      </c>
    </row>
    <row r="109" spans="1:5" ht="111" thickBot="1">
      <c r="A109" s="296" t="s">
        <v>1203</v>
      </c>
      <c r="B109" s="335" t="s">
        <v>1204</v>
      </c>
      <c r="C109" s="379">
        <f t="shared" si="13"/>
        <v>6000</v>
      </c>
      <c r="D109" s="379">
        <f t="shared" si="13"/>
        <v>6000</v>
      </c>
      <c r="E109" s="379">
        <f t="shared" si="13"/>
        <v>6000</v>
      </c>
    </row>
    <row r="110" spans="1:5" ht="111" thickBot="1">
      <c r="A110" s="305" t="s">
        <v>1464</v>
      </c>
      <c r="B110" s="344" t="s">
        <v>1204</v>
      </c>
      <c r="C110" s="381">
        <v>6000</v>
      </c>
      <c r="D110" s="381">
        <v>6000</v>
      </c>
      <c r="E110" s="381">
        <v>6000</v>
      </c>
    </row>
    <row r="111" spans="1:5" ht="79.5" thickBot="1">
      <c r="A111" s="303" t="s">
        <v>1206</v>
      </c>
      <c r="B111" s="340" t="s">
        <v>1209</v>
      </c>
      <c r="C111" s="378">
        <f aca="true" t="shared" si="14" ref="C111:E112">SUM(C112)</f>
        <v>30000</v>
      </c>
      <c r="D111" s="378">
        <f t="shared" si="14"/>
        <v>30000</v>
      </c>
      <c r="E111" s="378">
        <f t="shared" si="14"/>
        <v>30000</v>
      </c>
    </row>
    <row r="112" spans="1:5" ht="111" thickBot="1">
      <c r="A112" s="296" t="s">
        <v>1207</v>
      </c>
      <c r="B112" s="335" t="s">
        <v>1208</v>
      </c>
      <c r="C112" s="379">
        <f t="shared" si="14"/>
        <v>30000</v>
      </c>
      <c r="D112" s="379">
        <f t="shared" si="14"/>
        <v>30000</v>
      </c>
      <c r="E112" s="379">
        <f t="shared" si="14"/>
        <v>30000</v>
      </c>
    </row>
    <row r="113" spans="1:5" ht="111" thickBot="1">
      <c r="A113" s="297" t="s">
        <v>1465</v>
      </c>
      <c r="B113" s="341" t="s">
        <v>1208</v>
      </c>
      <c r="C113" s="381">
        <v>30000</v>
      </c>
      <c r="D113" s="381">
        <v>30000</v>
      </c>
      <c r="E113" s="381">
        <v>30000</v>
      </c>
    </row>
    <row r="114" spans="1:5" ht="79.5" thickBot="1">
      <c r="A114" s="303" t="s">
        <v>1210</v>
      </c>
      <c r="B114" s="340" t="s">
        <v>1213</v>
      </c>
      <c r="C114" s="378">
        <f aca="true" t="shared" si="15" ref="C114:E115">SUM(C115)</f>
        <v>9000</v>
      </c>
      <c r="D114" s="378">
        <f t="shared" si="15"/>
        <v>9000</v>
      </c>
      <c r="E114" s="378">
        <f t="shared" si="15"/>
        <v>9000</v>
      </c>
    </row>
    <row r="115" spans="1:5" ht="126.75" thickBot="1">
      <c r="A115" s="296" t="s">
        <v>1211</v>
      </c>
      <c r="B115" s="335" t="s">
        <v>1212</v>
      </c>
      <c r="C115" s="379">
        <f t="shared" si="15"/>
        <v>9000</v>
      </c>
      <c r="D115" s="379">
        <f t="shared" si="15"/>
        <v>9000</v>
      </c>
      <c r="E115" s="379">
        <f t="shared" si="15"/>
        <v>9000</v>
      </c>
    </row>
    <row r="116" spans="1:5" ht="126.75" thickBot="1">
      <c r="A116" s="297" t="s">
        <v>1466</v>
      </c>
      <c r="B116" s="341" t="s">
        <v>1212</v>
      </c>
      <c r="C116" s="381">
        <v>9000</v>
      </c>
      <c r="D116" s="381">
        <v>9000</v>
      </c>
      <c r="E116" s="381">
        <v>9000</v>
      </c>
    </row>
    <row r="117" spans="1:5" ht="22.5" customHeight="1" thickBot="1">
      <c r="A117" s="306" t="s">
        <v>826</v>
      </c>
      <c r="B117" s="345" t="s">
        <v>64</v>
      </c>
      <c r="C117" s="389">
        <f>C118+C182</f>
        <v>258327913.94</v>
      </c>
      <c r="D117" s="389">
        <f>D118+D182</f>
        <v>166302531.45</v>
      </c>
      <c r="E117" s="389">
        <f>E118+E182</f>
        <v>150116719.7</v>
      </c>
    </row>
    <row r="118" spans="1:5" ht="48" thickBot="1">
      <c r="A118" s="302" t="s">
        <v>827</v>
      </c>
      <c r="B118" s="339" t="s">
        <v>828</v>
      </c>
      <c r="C118" s="377">
        <f>C119+C126+C153+C175</f>
        <v>258327913.94</v>
      </c>
      <c r="D118" s="377">
        <f>D119+D126+D153+D175</f>
        <v>166302531.45</v>
      </c>
      <c r="E118" s="377">
        <f>E119+E126+E153+E175</f>
        <v>150116719.7</v>
      </c>
    </row>
    <row r="119" spans="1:5" ht="32.25" thickBot="1">
      <c r="A119" s="307" t="s">
        <v>1021</v>
      </c>
      <c r="B119" s="346" t="s">
        <v>829</v>
      </c>
      <c r="C119" s="390">
        <f>C120+C123</f>
        <v>103087900</v>
      </c>
      <c r="D119" s="390">
        <f>D120+D123</f>
        <v>101831400</v>
      </c>
      <c r="E119" s="390">
        <f>E120+E123</f>
        <v>101831400</v>
      </c>
    </row>
    <row r="120" spans="1:5" ht="32.25" thickBot="1">
      <c r="A120" s="296" t="s">
        <v>1020</v>
      </c>
      <c r="B120" s="347" t="s">
        <v>830</v>
      </c>
      <c r="C120" s="379">
        <f aca="true" t="shared" si="16" ref="C120:E121">C121</f>
        <v>103087900</v>
      </c>
      <c r="D120" s="379">
        <f t="shared" si="16"/>
        <v>101831400</v>
      </c>
      <c r="E120" s="379">
        <f t="shared" si="16"/>
        <v>101831400</v>
      </c>
    </row>
    <row r="121" spans="1:5" ht="32.25" thickBot="1">
      <c r="A121" s="296" t="s">
        <v>1019</v>
      </c>
      <c r="B121" s="335" t="s">
        <v>26</v>
      </c>
      <c r="C121" s="379">
        <f t="shared" si="16"/>
        <v>103087900</v>
      </c>
      <c r="D121" s="379">
        <f t="shared" si="16"/>
        <v>101831400</v>
      </c>
      <c r="E121" s="379">
        <f t="shared" si="16"/>
        <v>101831400</v>
      </c>
    </row>
    <row r="122" spans="1:5" ht="32.25" customHeight="1" thickBot="1">
      <c r="A122" s="297" t="s">
        <v>1018</v>
      </c>
      <c r="B122" s="341" t="s">
        <v>26</v>
      </c>
      <c r="C122" s="381">
        <v>103087900</v>
      </c>
      <c r="D122" s="381">
        <v>101831400</v>
      </c>
      <c r="E122" s="381">
        <v>101831400</v>
      </c>
    </row>
    <row r="123" spans="1:5" ht="32.25" thickBot="1">
      <c r="A123" s="296" t="s">
        <v>1022</v>
      </c>
      <c r="B123" s="335" t="s">
        <v>177</v>
      </c>
      <c r="C123" s="379">
        <f aca="true" t="shared" si="17" ref="C123:E124">C124</f>
        <v>0</v>
      </c>
      <c r="D123" s="379">
        <f t="shared" si="17"/>
        <v>0</v>
      </c>
      <c r="E123" s="379">
        <f t="shared" si="17"/>
        <v>0</v>
      </c>
    </row>
    <row r="124" spans="1:5" ht="51.75" customHeight="1" thickBot="1">
      <c r="A124" s="296" t="s">
        <v>1023</v>
      </c>
      <c r="B124" s="335" t="s">
        <v>169</v>
      </c>
      <c r="C124" s="379">
        <f t="shared" si="17"/>
        <v>0</v>
      </c>
      <c r="D124" s="379">
        <f t="shared" si="17"/>
        <v>0</v>
      </c>
      <c r="E124" s="379">
        <f t="shared" si="17"/>
        <v>0</v>
      </c>
    </row>
    <row r="125" spans="1:5" ht="54" customHeight="1" thickBot="1">
      <c r="A125" s="297" t="s">
        <v>1024</v>
      </c>
      <c r="B125" s="341" t="s">
        <v>169</v>
      </c>
      <c r="C125" s="381">
        <v>0</v>
      </c>
      <c r="D125" s="381">
        <v>0</v>
      </c>
      <c r="E125" s="381">
        <v>0</v>
      </c>
    </row>
    <row r="126" spans="1:5" ht="36" customHeight="1" thickBot="1">
      <c r="A126" s="307" t="s">
        <v>1025</v>
      </c>
      <c r="B126" s="346" t="s">
        <v>831</v>
      </c>
      <c r="C126" s="390">
        <f>C127+C130+C133+C139+C142+C136</f>
        <v>19013040.590000004</v>
      </c>
      <c r="D126" s="390">
        <f>D127+D130+D133+D139+D142+D136</f>
        <v>8511045.02</v>
      </c>
      <c r="E126" s="390">
        <f>E127+E130+E133+E139+E142+E136</f>
        <v>457380</v>
      </c>
    </row>
    <row r="127" spans="1:5" ht="54" customHeight="1" thickBot="1">
      <c r="A127" s="303" t="s">
        <v>1179</v>
      </c>
      <c r="B127" s="340" t="s">
        <v>1467</v>
      </c>
      <c r="C127" s="378">
        <f aca="true" t="shared" si="18" ref="C127:E128">C128</f>
        <v>1000000</v>
      </c>
      <c r="D127" s="378">
        <f t="shared" si="18"/>
        <v>0</v>
      </c>
      <c r="E127" s="378">
        <f t="shared" si="18"/>
        <v>0</v>
      </c>
    </row>
    <row r="128" spans="1:5" ht="54.75" customHeight="1" thickBot="1">
      <c r="A128" s="296" t="s">
        <v>1468</v>
      </c>
      <c r="B128" s="335" t="s">
        <v>1372</v>
      </c>
      <c r="C128" s="379">
        <f t="shared" si="18"/>
        <v>1000000</v>
      </c>
      <c r="D128" s="379">
        <f t="shared" si="18"/>
        <v>0</v>
      </c>
      <c r="E128" s="379">
        <f t="shared" si="18"/>
        <v>0</v>
      </c>
    </row>
    <row r="129" spans="1:5" ht="52.5" customHeight="1" thickBot="1">
      <c r="A129" s="308" t="s">
        <v>1180</v>
      </c>
      <c r="B129" s="402" t="s">
        <v>1372</v>
      </c>
      <c r="C129" s="391">
        <v>1000000</v>
      </c>
      <c r="D129" s="391"/>
      <c r="E129" s="391"/>
    </row>
    <row r="130" spans="1:5" ht="63" customHeight="1" thickBot="1">
      <c r="A130" s="301" t="s">
        <v>1026</v>
      </c>
      <c r="B130" s="403" t="s">
        <v>832</v>
      </c>
      <c r="C130" s="373">
        <f aca="true" t="shared" si="19" ref="C130:E131">C131</f>
        <v>7590514.96</v>
      </c>
      <c r="D130" s="373">
        <f t="shared" si="19"/>
        <v>8053665.02</v>
      </c>
      <c r="E130" s="373">
        <f t="shared" si="19"/>
        <v>0</v>
      </c>
    </row>
    <row r="131" spans="1:5" ht="65.25" customHeight="1" thickBot="1">
      <c r="A131" s="287" t="s">
        <v>1027</v>
      </c>
      <c r="B131" s="404" t="s">
        <v>292</v>
      </c>
      <c r="C131" s="371">
        <f t="shared" si="19"/>
        <v>7590514.96</v>
      </c>
      <c r="D131" s="371">
        <f t="shared" si="19"/>
        <v>8053665.02</v>
      </c>
      <c r="E131" s="371">
        <f t="shared" si="19"/>
        <v>0</v>
      </c>
    </row>
    <row r="132" spans="1:5" ht="66" customHeight="1" thickBot="1">
      <c r="A132" s="77" t="s">
        <v>1028</v>
      </c>
      <c r="B132" s="201" t="s">
        <v>292</v>
      </c>
      <c r="C132" s="370">
        <v>7590514.96</v>
      </c>
      <c r="D132" s="370">
        <v>8053665.02</v>
      </c>
      <c r="E132" s="370">
        <v>0</v>
      </c>
    </row>
    <row r="133" spans="1:5" ht="63.75" thickBot="1">
      <c r="A133" s="301" t="s">
        <v>1029</v>
      </c>
      <c r="B133" s="405" t="s">
        <v>1469</v>
      </c>
      <c r="C133" s="373">
        <f aca="true" t="shared" si="20" ref="C133:E134">C134</f>
        <v>0</v>
      </c>
      <c r="D133" s="373">
        <f t="shared" si="20"/>
        <v>0</v>
      </c>
      <c r="E133" s="373">
        <f t="shared" si="20"/>
        <v>0</v>
      </c>
    </row>
    <row r="134" spans="1:5" ht="63.75" thickBot="1">
      <c r="A134" s="287" t="s">
        <v>1030</v>
      </c>
      <c r="B134" s="406" t="s">
        <v>1470</v>
      </c>
      <c r="C134" s="371">
        <f t="shared" si="20"/>
        <v>0</v>
      </c>
      <c r="D134" s="371">
        <f t="shared" si="20"/>
        <v>0</v>
      </c>
      <c r="E134" s="371">
        <f t="shared" si="20"/>
        <v>0</v>
      </c>
    </row>
    <row r="135" spans="1:5" ht="66" customHeight="1" thickBot="1">
      <c r="A135" s="77" t="s">
        <v>1031</v>
      </c>
      <c r="B135" s="407" t="s">
        <v>1470</v>
      </c>
      <c r="C135" s="370"/>
      <c r="D135" s="370"/>
      <c r="E135" s="370"/>
    </row>
    <row r="136" spans="1:5" ht="63">
      <c r="A136" s="219" t="s">
        <v>1354</v>
      </c>
      <c r="B136" s="204" t="s">
        <v>1351</v>
      </c>
      <c r="C136" s="202">
        <f aca="true" t="shared" si="21" ref="C136:E137">C137</f>
        <v>6763641.98</v>
      </c>
      <c r="D136" s="202">
        <f t="shared" si="21"/>
        <v>0</v>
      </c>
      <c r="E136" s="218">
        <f t="shared" si="21"/>
        <v>0</v>
      </c>
    </row>
    <row r="137" spans="1:5" ht="78.75">
      <c r="A137" s="222" t="s">
        <v>1353</v>
      </c>
      <c r="B137" s="243" t="s">
        <v>1352</v>
      </c>
      <c r="C137" s="216">
        <f t="shared" si="21"/>
        <v>6763641.98</v>
      </c>
      <c r="D137" s="216">
        <f t="shared" si="21"/>
        <v>0</v>
      </c>
      <c r="E137" s="223">
        <f t="shared" si="21"/>
        <v>0</v>
      </c>
    </row>
    <row r="138" spans="1:5" ht="69.75" customHeight="1" thickBot="1">
      <c r="A138" s="220" t="s">
        <v>1355</v>
      </c>
      <c r="B138" s="244" t="s">
        <v>1352</v>
      </c>
      <c r="C138" s="148">
        <v>6763641.98</v>
      </c>
      <c r="D138" s="148">
        <v>0</v>
      </c>
      <c r="E138" s="217">
        <v>0</v>
      </c>
    </row>
    <row r="139" spans="1:5" ht="18" customHeight="1" thickBot="1">
      <c r="A139" s="301" t="s">
        <v>1032</v>
      </c>
      <c r="B139" s="405" t="s">
        <v>833</v>
      </c>
      <c r="C139" s="373">
        <f aca="true" t="shared" si="22" ref="C139:E140">C140</f>
        <v>0</v>
      </c>
      <c r="D139" s="373">
        <f t="shared" si="22"/>
        <v>0</v>
      </c>
      <c r="E139" s="373">
        <f t="shared" si="22"/>
        <v>0</v>
      </c>
    </row>
    <row r="140" spans="1:5" ht="42" customHeight="1" thickBot="1">
      <c r="A140" s="287" t="s">
        <v>1033</v>
      </c>
      <c r="B140" s="406" t="s">
        <v>744</v>
      </c>
      <c r="C140" s="371">
        <f t="shared" si="22"/>
        <v>0</v>
      </c>
      <c r="D140" s="371">
        <f t="shared" si="22"/>
        <v>0</v>
      </c>
      <c r="E140" s="371">
        <f t="shared" si="22"/>
        <v>0</v>
      </c>
    </row>
    <row r="141" spans="1:5" ht="39" customHeight="1" thickBot="1">
      <c r="A141" s="77" t="s">
        <v>1034</v>
      </c>
      <c r="B141" s="201" t="s">
        <v>744</v>
      </c>
      <c r="C141" s="370">
        <v>0</v>
      </c>
      <c r="D141" s="370">
        <v>0</v>
      </c>
      <c r="E141" s="370">
        <v>0</v>
      </c>
    </row>
    <row r="142" spans="1:5" ht="24.75" customHeight="1" thickBot="1">
      <c r="A142" s="309" t="s">
        <v>1035</v>
      </c>
      <c r="B142" s="408" t="s">
        <v>834</v>
      </c>
      <c r="C142" s="392">
        <f>C143</f>
        <v>3658883.65</v>
      </c>
      <c r="D142" s="392">
        <f>D143</f>
        <v>457380</v>
      </c>
      <c r="E142" s="392">
        <f>E143</f>
        <v>457380</v>
      </c>
    </row>
    <row r="143" spans="1:5" ht="24.75" customHeight="1" thickBot="1">
      <c r="A143" s="310" t="s">
        <v>1036</v>
      </c>
      <c r="B143" s="409" t="s">
        <v>178</v>
      </c>
      <c r="C143" s="385">
        <f>SUM(C144:C152)</f>
        <v>3658883.65</v>
      </c>
      <c r="D143" s="385">
        <f>SUM(D144:D152)</f>
        <v>457380</v>
      </c>
      <c r="E143" s="385">
        <f>SUM(E144:E152)</f>
        <v>457380</v>
      </c>
    </row>
    <row r="144" spans="1:5" ht="81" customHeight="1" thickBot="1">
      <c r="A144" s="26" t="s">
        <v>1037</v>
      </c>
      <c r="B144" s="348" t="s">
        <v>206</v>
      </c>
      <c r="C144" s="370">
        <v>457380</v>
      </c>
      <c r="D144" s="370">
        <v>457380</v>
      </c>
      <c r="E144" s="370">
        <v>457380</v>
      </c>
    </row>
    <row r="145" spans="1:5" ht="100.5" customHeight="1" thickBot="1">
      <c r="A145" s="26" t="s">
        <v>1037</v>
      </c>
      <c r="B145" s="348" t="s">
        <v>285</v>
      </c>
      <c r="C145" s="370">
        <v>2582322</v>
      </c>
      <c r="D145" s="370">
        <v>0</v>
      </c>
      <c r="E145" s="370">
        <v>0</v>
      </c>
    </row>
    <row r="146" spans="1:5" ht="101.25" customHeight="1" thickBot="1">
      <c r="A146" s="26" t="s">
        <v>1037</v>
      </c>
      <c r="B146" s="348" t="s">
        <v>725</v>
      </c>
      <c r="C146" s="370">
        <v>0</v>
      </c>
      <c r="D146" s="370">
        <v>0</v>
      </c>
      <c r="E146" s="370">
        <v>0</v>
      </c>
    </row>
    <row r="147" spans="1:5" ht="79.5" customHeight="1" thickBot="1">
      <c r="A147" s="26" t="s">
        <v>1037</v>
      </c>
      <c r="B147" s="348" t="s">
        <v>1471</v>
      </c>
      <c r="C147" s="370">
        <v>0</v>
      </c>
      <c r="D147" s="370">
        <v>0</v>
      </c>
      <c r="E147" s="370">
        <v>0</v>
      </c>
    </row>
    <row r="148" spans="1:5" ht="61.5" customHeight="1" thickBot="1">
      <c r="A148" s="26" t="s">
        <v>1037</v>
      </c>
      <c r="B148" s="348" t="s">
        <v>733</v>
      </c>
      <c r="C148" s="370">
        <v>0</v>
      </c>
      <c r="D148" s="370">
        <v>0</v>
      </c>
      <c r="E148" s="370">
        <v>0</v>
      </c>
    </row>
    <row r="149" spans="1:5" ht="79.5" customHeight="1" thickBot="1">
      <c r="A149" s="26" t="s">
        <v>1037</v>
      </c>
      <c r="B149" s="348" t="s">
        <v>1472</v>
      </c>
      <c r="C149" s="370">
        <v>0</v>
      </c>
      <c r="D149" s="370">
        <v>0</v>
      </c>
      <c r="E149" s="370">
        <v>0</v>
      </c>
    </row>
    <row r="150" spans="1:5" ht="119.25" customHeight="1" thickBot="1">
      <c r="A150" s="26" t="s">
        <v>1037</v>
      </c>
      <c r="B150" s="348" t="s">
        <v>1524</v>
      </c>
      <c r="C150" s="370">
        <v>619181.65</v>
      </c>
      <c r="D150" s="370">
        <v>0</v>
      </c>
      <c r="E150" s="370">
        <v>0</v>
      </c>
    </row>
    <row r="151" spans="1:5" ht="63.75" customHeight="1" thickBot="1">
      <c r="A151" s="26" t="s">
        <v>1037</v>
      </c>
      <c r="B151" s="348" t="s">
        <v>1473</v>
      </c>
      <c r="C151" s="393">
        <v>0</v>
      </c>
      <c r="D151" s="393">
        <v>0</v>
      </c>
      <c r="E151" s="393">
        <v>0</v>
      </c>
    </row>
    <row r="152" spans="1:5" ht="67.5" customHeight="1" thickBot="1">
      <c r="A152" s="125" t="s">
        <v>1037</v>
      </c>
      <c r="B152" s="349" t="s">
        <v>1474</v>
      </c>
      <c r="C152" s="394">
        <v>0</v>
      </c>
      <c r="D152" s="394">
        <v>0</v>
      </c>
      <c r="E152" s="394">
        <v>0</v>
      </c>
    </row>
    <row r="153" spans="1:5" ht="28.5" customHeight="1" thickBot="1">
      <c r="A153" s="311" t="s">
        <v>1038</v>
      </c>
      <c r="B153" s="350" t="s">
        <v>747</v>
      </c>
      <c r="C153" s="395">
        <f>C154+C164+C167+C170</f>
        <v>129907688.6</v>
      </c>
      <c r="D153" s="395">
        <f>D154+D164+D167+D170</f>
        <v>49710486.43</v>
      </c>
      <c r="E153" s="395">
        <f>E154+E164+E167+E170</f>
        <v>47827939.7</v>
      </c>
    </row>
    <row r="154" spans="1:5" ht="49.5" customHeight="1" thickBot="1">
      <c r="A154" s="309" t="s">
        <v>1039</v>
      </c>
      <c r="B154" s="337" t="s">
        <v>835</v>
      </c>
      <c r="C154" s="392">
        <f>C155</f>
        <v>1888520.5299999998</v>
      </c>
      <c r="D154" s="392">
        <f>D155</f>
        <v>2039979.3</v>
      </c>
      <c r="E154" s="392">
        <f>E155</f>
        <v>2039979.3</v>
      </c>
    </row>
    <row r="155" spans="1:5" ht="52.5" customHeight="1" thickBot="1">
      <c r="A155" s="310" t="s">
        <v>1040</v>
      </c>
      <c r="B155" s="324" t="s">
        <v>149</v>
      </c>
      <c r="C155" s="385">
        <f>SUM(C156:C163)</f>
        <v>1888520.5299999998</v>
      </c>
      <c r="D155" s="385">
        <f>SUM(D156:D163)</f>
        <v>2039979.3</v>
      </c>
      <c r="E155" s="385">
        <f>SUM(E156:E163)</f>
        <v>2039979.3</v>
      </c>
    </row>
    <row r="156" spans="1:5" ht="79.5" thickBot="1">
      <c r="A156" s="312" t="s">
        <v>1041</v>
      </c>
      <c r="B156" s="351" t="s">
        <v>103</v>
      </c>
      <c r="C156" s="450">
        <v>443426.17</v>
      </c>
      <c r="D156" s="450">
        <v>403258</v>
      </c>
      <c r="E156" s="450">
        <v>403258</v>
      </c>
    </row>
    <row r="157" spans="1:5" ht="79.5" thickBot="1">
      <c r="A157" s="312" t="s">
        <v>1041</v>
      </c>
      <c r="B157" s="351" t="s">
        <v>104</v>
      </c>
      <c r="C157" s="370">
        <v>10492</v>
      </c>
      <c r="D157" s="370">
        <v>10492</v>
      </c>
      <c r="E157" s="370">
        <v>10492</v>
      </c>
    </row>
    <row r="158" spans="1:5" ht="174" thickBot="1">
      <c r="A158" s="312" t="s">
        <v>1041</v>
      </c>
      <c r="B158" s="351" t="s">
        <v>1475</v>
      </c>
      <c r="C158" s="401">
        <v>372615</v>
      </c>
      <c r="D158" s="401">
        <v>298092</v>
      </c>
      <c r="E158" s="401">
        <v>298092</v>
      </c>
    </row>
    <row r="159" spans="1:5" ht="55.5" customHeight="1" thickBot="1">
      <c r="A159" s="312" t="s">
        <v>1041</v>
      </c>
      <c r="B159" s="351" t="s">
        <v>105</v>
      </c>
      <c r="C159" s="401">
        <v>771988.7</v>
      </c>
      <c r="D159" s="401">
        <v>1217512.8</v>
      </c>
      <c r="E159" s="401">
        <v>1217512.8</v>
      </c>
    </row>
    <row r="160" spans="1:5" ht="17.25" customHeight="1" thickBot="1">
      <c r="A160" s="312" t="s">
        <v>1041</v>
      </c>
      <c r="B160" s="351" t="s">
        <v>18</v>
      </c>
      <c r="C160" s="451">
        <v>37380</v>
      </c>
      <c r="D160" s="451">
        <v>37380</v>
      </c>
      <c r="E160" s="451">
        <v>37380</v>
      </c>
    </row>
    <row r="161" spans="1:5" ht="17.25" customHeight="1" thickBot="1">
      <c r="A161" s="312" t="s">
        <v>1041</v>
      </c>
      <c r="B161" s="352" t="s">
        <v>146</v>
      </c>
      <c r="C161" s="370">
        <v>140392</v>
      </c>
      <c r="D161" s="370">
        <v>0</v>
      </c>
      <c r="E161" s="370">
        <v>0</v>
      </c>
    </row>
    <row r="162" spans="1:5" ht="63.75" customHeight="1" thickBot="1">
      <c r="A162" s="313" t="s">
        <v>1041</v>
      </c>
      <c r="B162" s="245" t="s">
        <v>1373</v>
      </c>
      <c r="C162" s="370">
        <v>61406.66</v>
      </c>
      <c r="D162" s="370">
        <v>22424.5</v>
      </c>
      <c r="E162" s="370">
        <v>22424.5</v>
      </c>
    </row>
    <row r="163" spans="1:5" ht="82.5" customHeight="1" thickBot="1">
      <c r="A163" s="125" t="s">
        <v>1041</v>
      </c>
      <c r="B163" s="353" t="s">
        <v>1476</v>
      </c>
      <c r="C163" s="450">
        <v>50820</v>
      </c>
      <c r="D163" s="450">
        <v>50820</v>
      </c>
      <c r="E163" s="450">
        <v>50820</v>
      </c>
    </row>
    <row r="164" spans="1:5" ht="81.75" customHeight="1" thickBot="1">
      <c r="A164" s="301" t="s">
        <v>1042</v>
      </c>
      <c r="B164" s="354" t="s">
        <v>1059</v>
      </c>
      <c r="C164" s="373">
        <f aca="true" t="shared" si="23" ref="C164:E165">C165</f>
        <v>2760199.2</v>
      </c>
      <c r="D164" s="373">
        <f t="shared" si="23"/>
        <v>2760199.2</v>
      </c>
      <c r="E164" s="373">
        <f t="shared" si="23"/>
        <v>920066.4</v>
      </c>
    </row>
    <row r="165" spans="1:5" ht="82.5" customHeight="1" thickBot="1">
      <c r="A165" s="287" t="s">
        <v>1043</v>
      </c>
      <c r="B165" s="355" t="s">
        <v>968</v>
      </c>
      <c r="C165" s="371">
        <f t="shared" si="23"/>
        <v>2760199.2</v>
      </c>
      <c r="D165" s="371">
        <f t="shared" si="23"/>
        <v>2760199.2</v>
      </c>
      <c r="E165" s="371">
        <f t="shared" si="23"/>
        <v>920066.4</v>
      </c>
    </row>
    <row r="166" spans="1:5" ht="84" customHeight="1" thickBot="1">
      <c r="A166" s="314" t="s">
        <v>1044</v>
      </c>
      <c r="B166" s="353" t="s">
        <v>968</v>
      </c>
      <c r="C166" s="450">
        <v>2760199.2</v>
      </c>
      <c r="D166" s="370">
        <v>2760199.2</v>
      </c>
      <c r="E166" s="450">
        <v>920066.4</v>
      </c>
    </row>
    <row r="167" spans="1:5" ht="69.75" customHeight="1" thickBot="1">
      <c r="A167" s="301" t="s">
        <v>1045</v>
      </c>
      <c r="B167" s="356" t="s">
        <v>836</v>
      </c>
      <c r="C167" s="373">
        <f aca="true" t="shared" si="24" ref="C167:E168">C168</f>
        <v>9738.87</v>
      </c>
      <c r="D167" s="373">
        <f t="shared" si="24"/>
        <v>42413.93</v>
      </c>
      <c r="E167" s="373">
        <f t="shared" si="24"/>
        <v>0</v>
      </c>
    </row>
    <row r="168" spans="1:5" ht="79.5" thickBot="1">
      <c r="A168" s="287" t="s">
        <v>1046</v>
      </c>
      <c r="B168" s="357" t="s">
        <v>719</v>
      </c>
      <c r="C168" s="371">
        <f t="shared" si="24"/>
        <v>9738.87</v>
      </c>
      <c r="D168" s="371">
        <f t="shared" si="24"/>
        <v>42413.93</v>
      </c>
      <c r="E168" s="371">
        <f t="shared" si="24"/>
        <v>0</v>
      </c>
    </row>
    <row r="169" spans="1:5" ht="85.5" customHeight="1" thickBot="1">
      <c r="A169" s="314" t="s">
        <v>1047</v>
      </c>
      <c r="B169" s="27" t="s">
        <v>719</v>
      </c>
      <c r="C169" s="401">
        <v>9738.87</v>
      </c>
      <c r="D169" s="401">
        <v>42413.93</v>
      </c>
      <c r="E169" s="401">
        <v>0</v>
      </c>
    </row>
    <row r="170" spans="1:5" ht="16.5" customHeight="1" thickBot="1">
      <c r="A170" s="303" t="s">
        <v>1048</v>
      </c>
      <c r="B170" s="358" t="s">
        <v>837</v>
      </c>
      <c r="C170" s="378">
        <f>C171</f>
        <v>125249230</v>
      </c>
      <c r="D170" s="378">
        <f>D171</f>
        <v>44867894</v>
      </c>
      <c r="E170" s="378">
        <f>E171</f>
        <v>44867894</v>
      </c>
    </row>
    <row r="171" spans="1:5" ht="21" customHeight="1" thickBot="1">
      <c r="A171" s="296" t="s">
        <v>1049</v>
      </c>
      <c r="B171" s="332" t="s">
        <v>263</v>
      </c>
      <c r="C171" s="379">
        <f>SUM(C172:C174)</f>
        <v>125249230</v>
      </c>
      <c r="D171" s="379">
        <f>SUM(D172:D174)</f>
        <v>44867894</v>
      </c>
      <c r="E171" s="379">
        <f>SUM(E172:E174)</f>
        <v>44867894</v>
      </c>
    </row>
    <row r="172" spans="1:5" ht="142.5" customHeight="1" thickBot="1">
      <c r="A172" s="312" t="s">
        <v>1050</v>
      </c>
      <c r="B172" s="351" t="s">
        <v>1477</v>
      </c>
      <c r="C172" s="452">
        <v>40520912</v>
      </c>
      <c r="D172" s="452">
        <v>44867894</v>
      </c>
      <c r="E172" s="452">
        <v>44867894</v>
      </c>
    </row>
    <row r="173" spans="1:5" ht="132" customHeight="1" thickBot="1">
      <c r="A173" s="312" t="s">
        <v>1050</v>
      </c>
      <c r="B173" s="351" t="s">
        <v>1478</v>
      </c>
      <c r="C173" s="370">
        <v>79121658</v>
      </c>
      <c r="D173" s="370">
        <v>0</v>
      </c>
      <c r="E173" s="370">
        <v>0</v>
      </c>
    </row>
    <row r="174" spans="1:5" ht="103.5" customHeight="1" thickBot="1">
      <c r="A174" s="313" t="s">
        <v>1050</v>
      </c>
      <c r="B174" s="352" t="s">
        <v>1479</v>
      </c>
      <c r="C174" s="450">
        <v>5606660</v>
      </c>
      <c r="D174" s="450">
        <v>0</v>
      </c>
      <c r="E174" s="450">
        <v>0</v>
      </c>
    </row>
    <row r="175" spans="1:5" ht="20.25" customHeight="1" thickBot="1">
      <c r="A175" s="315" t="s">
        <v>1051</v>
      </c>
      <c r="B175" s="359" t="s">
        <v>220</v>
      </c>
      <c r="C175" s="396">
        <f>C176+C179</f>
        <v>6319284.75</v>
      </c>
      <c r="D175" s="396">
        <f>D176+D179</f>
        <v>6249600</v>
      </c>
      <c r="E175" s="396">
        <f>E176+E179</f>
        <v>0</v>
      </c>
    </row>
    <row r="176" spans="1:5" ht="68.25" customHeight="1" thickBot="1">
      <c r="A176" s="301" t="s">
        <v>1480</v>
      </c>
      <c r="B176" s="360" t="s">
        <v>1214</v>
      </c>
      <c r="C176" s="373">
        <f aca="true" t="shared" si="25" ref="C176:E177">C177</f>
        <v>69684.75</v>
      </c>
      <c r="D176" s="373">
        <f t="shared" si="25"/>
        <v>0</v>
      </c>
      <c r="E176" s="373">
        <f t="shared" si="25"/>
        <v>0</v>
      </c>
    </row>
    <row r="177" spans="1:5" ht="83.25" customHeight="1" thickBot="1">
      <c r="A177" s="287" t="s">
        <v>1215</v>
      </c>
      <c r="B177" s="361" t="s">
        <v>1191</v>
      </c>
      <c r="C177" s="371">
        <f t="shared" si="25"/>
        <v>69684.75</v>
      </c>
      <c r="D177" s="371">
        <f t="shared" si="25"/>
        <v>0</v>
      </c>
      <c r="E177" s="371">
        <f t="shared" si="25"/>
        <v>0</v>
      </c>
    </row>
    <row r="178" spans="1:5" ht="81" customHeight="1" thickBot="1">
      <c r="A178" s="250" t="s">
        <v>1189</v>
      </c>
      <c r="B178" s="362" t="s">
        <v>1191</v>
      </c>
      <c r="C178" s="400">
        <v>69684.75</v>
      </c>
      <c r="D178" s="400"/>
      <c r="E178" s="400">
        <v>0</v>
      </c>
    </row>
    <row r="179" spans="1:5" ht="79.5" thickBot="1">
      <c r="A179" s="410" t="s">
        <v>1400</v>
      </c>
      <c r="B179" s="411" t="s">
        <v>1401</v>
      </c>
      <c r="C179" s="412">
        <f aca="true" t="shared" si="26" ref="C179:E180">C180</f>
        <v>6249600</v>
      </c>
      <c r="D179" s="412">
        <f t="shared" si="26"/>
        <v>6249600</v>
      </c>
      <c r="E179" s="412">
        <f t="shared" si="26"/>
        <v>0</v>
      </c>
    </row>
    <row r="180" spans="1:5" ht="79.5" thickBot="1">
      <c r="A180" s="414" t="s">
        <v>1399</v>
      </c>
      <c r="B180" s="413" t="s">
        <v>1397</v>
      </c>
      <c r="C180" s="416">
        <f t="shared" si="26"/>
        <v>6249600</v>
      </c>
      <c r="D180" s="417">
        <f t="shared" si="26"/>
        <v>6249600</v>
      </c>
      <c r="E180" s="417">
        <f t="shared" si="26"/>
        <v>0</v>
      </c>
    </row>
    <row r="181" spans="1:5" ht="79.5" thickBot="1">
      <c r="A181" s="250" t="s">
        <v>1398</v>
      </c>
      <c r="B181" s="415" t="s">
        <v>1397</v>
      </c>
      <c r="C181" s="400">
        <v>6249600</v>
      </c>
      <c r="D181" s="453">
        <v>6249600</v>
      </c>
      <c r="E181" s="454">
        <v>0</v>
      </c>
    </row>
    <row r="182" spans="1:5" ht="63.75" thickBot="1">
      <c r="A182" s="316" t="s">
        <v>838</v>
      </c>
      <c r="B182" s="363" t="s">
        <v>839</v>
      </c>
      <c r="C182" s="397">
        <f>C183</f>
        <v>0</v>
      </c>
      <c r="D182" s="397">
        <f>D183</f>
        <v>0</v>
      </c>
      <c r="E182" s="397">
        <f>E183</f>
        <v>0</v>
      </c>
    </row>
    <row r="183" spans="1:5" ht="65.25" customHeight="1" thickBot="1">
      <c r="A183" s="301" t="s">
        <v>1052</v>
      </c>
      <c r="B183" s="360" t="s">
        <v>176</v>
      </c>
      <c r="C183" s="373">
        <f>C184</f>
        <v>0</v>
      </c>
      <c r="D183" s="373">
        <f aca="true" t="shared" si="27" ref="C183:E184">D184</f>
        <v>0</v>
      </c>
      <c r="E183" s="373">
        <f t="shared" si="27"/>
        <v>0</v>
      </c>
    </row>
    <row r="184" spans="1:5" ht="63.75" thickBot="1">
      <c r="A184" s="287" t="s">
        <v>1053</v>
      </c>
      <c r="B184" s="361" t="s">
        <v>723</v>
      </c>
      <c r="C184" s="371">
        <f t="shared" si="27"/>
        <v>0</v>
      </c>
      <c r="D184" s="371">
        <f t="shared" si="27"/>
        <v>0</v>
      </c>
      <c r="E184" s="371">
        <f t="shared" si="27"/>
        <v>0</v>
      </c>
    </row>
    <row r="185" spans="1:5" ht="69.75" customHeight="1" thickBot="1">
      <c r="A185" s="250" t="s">
        <v>1054</v>
      </c>
      <c r="B185" s="364" t="s">
        <v>723</v>
      </c>
      <c r="C185" s="398">
        <v>0</v>
      </c>
      <c r="D185" s="398">
        <v>0</v>
      </c>
      <c r="E185" s="398">
        <v>0</v>
      </c>
    </row>
    <row r="186" spans="1:5" ht="18.75" customHeight="1" thickBot="1">
      <c r="A186" s="317"/>
      <c r="B186" s="365" t="s">
        <v>110</v>
      </c>
      <c r="C186" s="399">
        <f>C117+C11</f>
        <v>319687310.65</v>
      </c>
      <c r="D186" s="399">
        <f>D117+D11</f>
        <v>228226368.16</v>
      </c>
      <c r="E186" s="399">
        <f>E117+E11</f>
        <v>212376536.41</v>
      </c>
    </row>
    <row r="187" ht="24" customHeight="1">
      <c r="B187" s="455"/>
    </row>
    <row r="188" ht="28.5" customHeight="1">
      <c r="B188" s="455"/>
    </row>
    <row r="189" ht="12.75">
      <c r="B189" s="455"/>
    </row>
    <row r="190" ht="67.5" customHeight="1">
      <c r="B190" s="455"/>
    </row>
    <row r="191" ht="83.25" customHeight="1">
      <c r="B191" s="455"/>
    </row>
    <row r="192" ht="23.25" customHeight="1">
      <c r="B192" s="455"/>
    </row>
    <row r="193" ht="65.25" customHeight="1">
      <c r="B193" s="455"/>
    </row>
    <row r="194" ht="81.75" customHeight="1">
      <c r="B194" s="455"/>
    </row>
    <row r="195" ht="78.75" customHeight="1"/>
    <row r="196" ht="70.5" customHeight="1"/>
    <row r="197" ht="79.5" customHeight="1"/>
    <row r="198" ht="85.5" customHeight="1"/>
    <row r="199" ht="33.75" customHeight="1"/>
    <row r="200" ht="55.5" customHeight="1"/>
    <row r="201" ht="51.75" customHeight="1"/>
    <row r="202" ht="45" customHeight="1"/>
    <row r="203" spans="1:5" s="252" customFormat="1" ht="81" customHeight="1">
      <c r="A203" s="146"/>
      <c r="B203" s="146"/>
      <c r="C203" s="146"/>
      <c r="D203" s="146"/>
      <c r="E203" s="146"/>
    </row>
    <row r="204" ht="96.75" customHeight="1"/>
    <row r="205" ht="81" customHeight="1"/>
    <row r="206" ht="72" customHeight="1"/>
    <row r="207" ht="61.5" customHeight="1"/>
    <row r="208" ht="46.5" customHeight="1"/>
    <row r="209" ht="52.5" customHeight="1"/>
    <row r="210" ht="46.5" customHeight="1"/>
    <row r="211" ht="81.75" customHeight="1"/>
    <row r="212" ht="74.25" customHeight="1"/>
    <row r="215" ht="21" customHeight="1"/>
  </sheetData>
  <sheetProtection/>
  <mergeCells count="9">
    <mergeCell ref="A8:A9"/>
    <mergeCell ref="B8:B9"/>
    <mergeCell ref="C8:E8"/>
    <mergeCell ref="C1:E1"/>
    <mergeCell ref="C3:E3"/>
    <mergeCell ref="A6:E6"/>
    <mergeCell ref="C2:E2"/>
    <mergeCell ref="A4:C4"/>
    <mergeCell ref="A5:E5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8.7109375" style="151" customWidth="1"/>
    <col min="2" max="2" width="27.28125" style="151" customWidth="1"/>
    <col min="3" max="3" width="69.8515625" style="105" customWidth="1"/>
    <col min="4" max="16384" width="9.140625" style="105" customWidth="1"/>
  </cols>
  <sheetData>
    <row r="1" spans="1:3" ht="15.75">
      <c r="A1" s="209"/>
      <c r="B1" s="209"/>
      <c r="C1" s="35" t="s">
        <v>71</v>
      </c>
    </row>
    <row r="2" spans="1:3" ht="15.75">
      <c r="A2" s="486" t="s">
        <v>111</v>
      </c>
      <c r="B2" s="486"/>
      <c r="C2" s="486"/>
    </row>
    <row r="3" spans="1:3" ht="15.75">
      <c r="A3" s="209"/>
      <c r="B3" s="486" t="s">
        <v>1485</v>
      </c>
      <c r="C3" s="486"/>
    </row>
    <row r="4" ht="12.75">
      <c r="B4" s="210"/>
    </row>
    <row r="5" spans="1:3" ht="30.75" customHeight="1">
      <c r="A5" s="487" t="s">
        <v>1192</v>
      </c>
      <c r="B5" s="487"/>
      <c r="C5" s="487"/>
    </row>
    <row r="6" spans="1:5" ht="15.75">
      <c r="A6" s="471"/>
      <c r="B6" s="471"/>
      <c r="C6" s="471"/>
      <c r="D6" s="31"/>
      <c r="E6" s="31"/>
    </row>
    <row r="7" spans="1:3" ht="16.5" thickBot="1">
      <c r="A7" s="140"/>
      <c r="B7" s="140"/>
      <c r="C7" s="3"/>
    </row>
    <row r="8" spans="1:3" ht="16.5" thickBot="1">
      <c r="A8" s="488" t="s">
        <v>72</v>
      </c>
      <c r="B8" s="488"/>
      <c r="C8" s="488" t="s">
        <v>73</v>
      </c>
    </row>
    <row r="9" spans="1:3" ht="51.75" thickBot="1">
      <c r="A9" s="143" t="s">
        <v>74</v>
      </c>
      <c r="B9" s="134" t="s">
        <v>75</v>
      </c>
      <c r="C9" s="488"/>
    </row>
    <row r="10" spans="1:3" ht="16.5" thickBot="1">
      <c r="A10" s="134">
        <v>1</v>
      </c>
      <c r="B10" s="134">
        <v>2</v>
      </c>
      <c r="C10" s="66">
        <v>3</v>
      </c>
    </row>
    <row r="11" spans="1:3" ht="16.5" thickBot="1">
      <c r="A11" s="207" t="s">
        <v>1316</v>
      </c>
      <c r="B11" s="485" t="s">
        <v>1315</v>
      </c>
      <c r="C11" s="485"/>
    </row>
    <row r="12" spans="1:3" ht="79.5" thickBot="1">
      <c r="A12" s="145" t="s">
        <v>1316</v>
      </c>
      <c r="B12" s="142" t="s">
        <v>1284</v>
      </c>
      <c r="C12" s="162" t="s">
        <v>1197</v>
      </c>
    </row>
    <row r="13" spans="1:3" ht="95.25" thickBot="1">
      <c r="A13" s="145" t="s">
        <v>1316</v>
      </c>
      <c r="B13" s="142" t="s">
        <v>1285</v>
      </c>
      <c r="C13" s="162" t="s">
        <v>1200</v>
      </c>
    </row>
    <row r="14" spans="1:3" ht="79.5" thickBot="1">
      <c r="A14" s="145" t="s">
        <v>1316</v>
      </c>
      <c r="B14" s="142" t="s">
        <v>1286</v>
      </c>
      <c r="C14" s="206" t="s">
        <v>1204</v>
      </c>
    </row>
    <row r="15" spans="1:3" ht="79.5" thickBot="1">
      <c r="A15" s="145" t="s">
        <v>1316</v>
      </c>
      <c r="B15" s="142" t="s">
        <v>1288</v>
      </c>
      <c r="C15" s="60" t="s">
        <v>1208</v>
      </c>
    </row>
    <row r="16" spans="1:3" ht="83.25" customHeight="1" thickBot="1">
      <c r="A16" s="145" t="s">
        <v>1316</v>
      </c>
      <c r="B16" s="142" t="s">
        <v>1287</v>
      </c>
      <c r="C16" s="60" t="s">
        <v>1212</v>
      </c>
    </row>
    <row r="17" spans="1:3" ht="16.5" thickBot="1">
      <c r="A17" s="144" t="s">
        <v>112</v>
      </c>
      <c r="B17" s="488" t="s">
        <v>113</v>
      </c>
      <c r="C17" s="488"/>
    </row>
    <row r="18" spans="1:3" ht="32.25" thickBot="1">
      <c r="A18" s="139" t="s">
        <v>112</v>
      </c>
      <c r="B18" s="141" t="s">
        <v>76</v>
      </c>
      <c r="C18" s="11" t="s">
        <v>150</v>
      </c>
    </row>
    <row r="19" spans="1:3" ht="32.25" thickBot="1">
      <c r="A19" s="139" t="s">
        <v>112</v>
      </c>
      <c r="B19" s="141" t="s">
        <v>77</v>
      </c>
      <c r="C19" s="11" t="s">
        <v>180</v>
      </c>
    </row>
    <row r="20" spans="1:3" ht="48" thickBot="1">
      <c r="A20" s="139" t="s">
        <v>112</v>
      </c>
      <c r="B20" s="141" t="s">
        <v>78</v>
      </c>
      <c r="C20" s="11" t="s">
        <v>54</v>
      </c>
    </row>
    <row r="21" spans="1:3" ht="32.25" thickBot="1">
      <c r="A21" s="139" t="s">
        <v>112</v>
      </c>
      <c r="B21" s="141" t="s">
        <v>79</v>
      </c>
      <c r="C21" s="11" t="s">
        <v>80</v>
      </c>
    </row>
    <row r="22" spans="1:3" ht="32.25" thickBot="1">
      <c r="A22" s="139" t="s">
        <v>112</v>
      </c>
      <c r="B22" s="141" t="s">
        <v>81</v>
      </c>
      <c r="C22" s="11" t="s">
        <v>16</v>
      </c>
    </row>
    <row r="23" spans="1:3" ht="16.5" thickBot="1">
      <c r="A23" s="139" t="s">
        <v>112</v>
      </c>
      <c r="B23" s="141" t="s">
        <v>82</v>
      </c>
      <c r="C23" s="11" t="s">
        <v>49</v>
      </c>
    </row>
    <row r="24" spans="1:3" ht="95.25" thickBot="1">
      <c r="A24" s="145" t="s">
        <v>112</v>
      </c>
      <c r="B24" s="142" t="s">
        <v>1118</v>
      </c>
      <c r="C24" s="133" t="s">
        <v>221</v>
      </c>
    </row>
    <row r="25" spans="1:3" ht="32.25" thickBot="1">
      <c r="A25" s="139" t="s">
        <v>112</v>
      </c>
      <c r="B25" s="141" t="s">
        <v>1060</v>
      </c>
      <c r="C25" s="11" t="s">
        <v>26</v>
      </c>
    </row>
    <row r="26" spans="1:3" ht="32.25" thickBot="1">
      <c r="A26" s="139" t="s">
        <v>112</v>
      </c>
      <c r="B26" s="141" t="s">
        <v>1061</v>
      </c>
      <c r="C26" s="11" t="s">
        <v>169</v>
      </c>
    </row>
    <row r="27" spans="1:3" ht="16.5" thickBot="1">
      <c r="A27" s="139" t="s">
        <v>112</v>
      </c>
      <c r="B27" s="141" t="s">
        <v>1062</v>
      </c>
      <c r="C27" s="11" t="s">
        <v>27</v>
      </c>
    </row>
    <row r="28" spans="1:3" ht="32.25" customHeight="1" thickBot="1">
      <c r="A28" s="139" t="s">
        <v>112</v>
      </c>
      <c r="B28" s="141" t="s">
        <v>1063</v>
      </c>
      <c r="C28" s="107" t="s">
        <v>965</v>
      </c>
    </row>
    <row r="29" spans="1:3" ht="50.25" customHeight="1" thickBot="1">
      <c r="A29" s="139" t="s">
        <v>112</v>
      </c>
      <c r="B29" s="250" t="s">
        <v>1484</v>
      </c>
      <c r="C29" s="205" t="s">
        <v>1352</v>
      </c>
    </row>
    <row r="30" spans="1:3" ht="63.75" thickBot="1">
      <c r="A30" s="139" t="s">
        <v>112</v>
      </c>
      <c r="B30" s="250" t="s">
        <v>1427</v>
      </c>
      <c r="C30" s="418" t="s">
        <v>1423</v>
      </c>
    </row>
    <row r="31" spans="1:3" ht="111.75" customHeight="1" thickBot="1">
      <c r="A31" s="139" t="s">
        <v>112</v>
      </c>
      <c r="B31" s="250" t="s">
        <v>1357</v>
      </c>
      <c r="C31" s="205" t="s">
        <v>1325</v>
      </c>
    </row>
    <row r="32" spans="1:3" ht="95.25" thickBot="1">
      <c r="A32" s="139" t="s">
        <v>112</v>
      </c>
      <c r="B32" s="250" t="s">
        <v>1065</v>
      </c>
      <c r="C32" s="419" t="s">
        <v>292</v>
      </c>
    </row>
    <row r="33" spans="1:3" ht="32.25" thickBot="1">
      <c r="A33" s="139" t="s">
        <v>112</v>
      </c>
      <c r="B33" s="250" t="s">
        <v>1066</v>
      </c>
      <c r="C33" s="419" t="s">
        <v>744</v>
      </c>
    </row>
    <row r="34" spans="1:3" ht="63.75" thickBot="1">
      <c r="A34" s="139" t="s">
        <v>112</v>
      </c>
      <c r="B34" s="250" t="s">
        <v>1168</v>
      </c>
      <c r="C34" s="149" t="s">
        <v>1167</v>
      </c>
    </row>
    <row r="35" spans="1:3" ht="32.25" customHeight="1" thickBot="1">
      <c r="A35" s="139" t="s">
        <v>112</v>
      </c>
      <c r="B35" s="221" t="s">
        <v>1182</v>
      </c>
      <c r="C35" s="420" t="s">
        <v>1372</v>
      </c>
    </row>
    <row r="36" spans="1:3" ht="50.25" customHeight="1" thickBot="1">
      <c r="A36" s="139" t="s">
        <v>112</v>
      </c>
      <c r="B36" s="221" t="s">
        <v>1064</v>
      </c>
      <c r="C36" s="421" t="s">
        <v>1470</v>
      </c>
    </row>
    <row r="37" spans="1:3" ht="33" customHeight="1" thickBot="1">
      <c r="A37" s="139" t="s">
        <v>112</v>
      </c>
      <c r="B37" s="221" t="s">
        <v>1375</v>
      </c>
      <c r="C37" s="205" t="s">
        <v>1376</v>
      </c>
    </row>
    <row r="38" spans="1:3" ht="132" customHeight="1" thickBot="1">
      <c r="A38" s="139" t="s">
        <v>112</v>
      </c>
      <c r="B38" s="250" t="s">
        <v>1356</v>
      </c>
      <c r="C38" s="205" t="s">
        <v>1326</v>
      </c>
    </row>
    <row r="39" spans="1:3" ht="48" thickBot="1">
      <c r="A39" s="139" t="s">
        <v>112</v>
      </c>
      <c r="B39" s="250" t="s">
        <v>1182</v>
      </c>
      <c r="C39" s="149" t="s">
        <v>1181</v>
      </c>
    </row>
    <row r="40" spans="1:3" ht="16.5" thickBot="1">
      <c r="A40" s="139" t="s">
        <v>112</v>
      </c>
      <c r="B40" s="142" t="s">
        <v>1067</v>
      </c>
      <c r="C40" s="133" t="s">
        <v>178</v>
      </c>
    </row>
    <row r="41" spans="1:3" ht="31.5" customHeight="1" thickBot="1">
      <c r="A41" s="139" t="s">
        <v>112</v>
      </c>
      <c r="B41" s="142" t="s">
        <v>1068</v>
      </c>
      <c r="C41" s="133" t="s">
        <v>149</v>
      </c>
    </row>
    <row r="42" spans="1:3" ht="63.75" thickBot="1">
      <c r="A42" s="139" t="s">
        <v>112</v>
      </c>
      <c r="B42" s="142" t="s">
        <v>1069</v>
      </c>
      <c r="C42" s="133" t="s">
        <v>968</v>
      </c>
    </row>
    <row r="43" spans="1:3" ht="63.75" thickBot="1">
      <c r="A43" s="139" t="s">
        <v>112</v>
      </c>
      <c r="B43" s="249" t="s">
        <v>1070</v>
      </c>
      <c r="C43" s="422" t="s">
        <v>719</v>
      </c>
    </row>
    <row r="44" spans="1:3" ht="16.5" thickBot="1">
      <c r="A44" s="139" t="s">
        <v>112</v>
      </c>
      <c r="B44" s="142" t="s">
        <v>1071</v>
      </c>
      <c r="C44" s="133" t="s">
        <v>263</v>
      </c>
    </row>
    <row r="45" spans="1:3" ht="32.25" thickBot="1">
      <c r="A45" s="139" t="s">
        <v>112</v>
      </c>
      <c r="B45" s="142" t="s">
        <v>1072</v>
      </c>
      <c r="C45" s="133" t="s">
        <v>264</v>
      </c>
    </row>
    <row r="46" spans="1:3" ht="32.25" thickBot="1">
      <c r="A46" s="139" t="s">
        <v>112</v>
      </c>
      <c r="B46" s="142" t="s">
        <v>1073</v>
      </c>
      <c r="C46" s="133" t="s">
        <v>25</v>
      </c>
    </row>
    <row r="47" spans="1:3" ht="48" customHeight="1" thickBot="1">
      <c r="A47" s="139" t="s">
        <v>112</v>
      </c>
      <c r="B47" s="142" t="s">
        <v>1074</v>
      </c>
      <c r="C47" s="423" t="s">
        <v>312</v>
      </c>
    </row>
    <row r="48" spans="1:3" ht="64.5" customHeight="1" thickBot="1">
      <c r="A48" s="139" t="s">
        <v>112</v>
      </c>
      <c r="B48" s="142" t="s">
        <v>1402</v>
      </c>
      <c r="C48" s="246" t="s">
        <v>1397</v>
      </c>
    </row>
    <row r="49" spans="1:3" ht="32.25" thickBot="1">
      <c r="A49" s="139" t="s">
        <v>112</v>
      </c>
      <c r="B49" s="142" t="s">
        <v>1075</v>
      </c>
      <c r="C49" s="133" t="s">
        <v>319</v>
      </c>
    </row>
    <row r="50" spans="1:3" ht="63.75" thickBot="1">
      <c r="A50" s="139" t="s">
        <v>112</v>
      </c>
      <c r="B50" s="142" t="s">
        <v>1190</v>
      </c>
      <c r="C50" s="133" t="s">
        <v>1191</v>
      </c>
    </row>
    <row r="51" spans="1:3" ht="48" thickBot="1">
      <c r="A51" s="139" t="s">
        <v>112</v>
      </c>
      <c r="B51" s="250" t="s">
        <v>1076</v>
      </c>
      <c r="C51" s="364" t="s">
        <v>723</v>
      </c>
    </row>
    <row r="52" spans="1:3" ht="39" customHeight="1" thickBot="1">
      <c r="A52" s="144" t="s">
        <v>145</v>
      </c>
      <c r="B52" s="489" t="s">
        <v>1317</v>
      </c>
      <c r="C52" s="489"/>
    </row>
    <row r="53" spans="1:3" ht="32.25" thickBot="1">
      <c r="A53" s="139" t="s">
        <v>145</v>
      </c>
      <c r="B53" s="250" t="s">
        <v>578</v>
      </c>
      <c r="C53" s="149" t="s">
        <v>164</v>
      </c>
    </row>
    <row r="54" spans="1:3" ht="32.25" thickBot="1">
      <c r="A54" s="139" t="s">
        <v>145</v>
      </c>
      <c r="B54" s="250" t="s">
        <v>579</v>
      </c>
      <c r="C54" s="149" t="s">
        <v>174</v>
      </c>
    </row>
    <row r="55" spans="1:3" ht="16.5" thickBot="1">
      <c r="A55" s="139" t="s">
        <v>145</v>
      </c>
      <c r="B55" s="250" t="s">
        <v>580</v>
      </c>
      <c r="C55" s="149" t="s">
        <v>114</v>
      </c>
    </row>
    <row r="56" spans="1:3" ht="16.5" thickBot="1">
      <c r="A56" s="139" t="s">
        <v>145</v>
      </c>
      <c r="B56" s="250" t="s">
        <v>581</v>
      </c>
      <c r="C56" s="149" t="s">
        <v>115</v>
      </c>
    </row>
    <row r="57" spans="1:3" ht="16.5" thickBot="1">
      <c r="A57" s="139" t="s">
        <v>145</v>
      </c>
      <c r="B57" s="424" t="s">
        <v>1165</v>
      </c>
      <c r="C57" s="425" t="s">
        <v>999</v>
      </c>
    </row>
    <row r="58" spans="1:3" ht="16.5" thickBot="1">
      <c r="A58" s="139" t="s">
        <v>145</v>
      </c>
      <c r="B58" s="426" t="s">
        <v>1166</v>
      </c>
      <c r="C58" s="203" t="s">
        <v>1163</v>
      </c>
    </row>
    <row r="59" spans="1:3" ht="16.5" thickBot="1">
      <c r="A59" s="134">
        <v>100</v>
      </c>
      <c r="B59" s="489" t="s">
        <v>168</v>
      </c>
      <c r="C59" s="489"/>
    </row>
    <row r="60" spans="1:3" ht="69" customHeight="1" thickBot="1">
      <c r="A60" s="141">
        <v>100</v>
      </c>
      <c r="B60" s="142" t="s">
        <v>574</v>
      </c>
      <c r="C60" s="427" t="s">
        <v>245</v>
      </c>
    </row>
    <row r="61" spans="1:3" ht="69" customHeight="1" thickBot="1">
      <c r="A61" s="141">
        <v>100</v>
      </c>
      <c r="B61" s="142" t="s">
        <v>575</v>
      </c>
      <c r="C61" s="427" t="s">
        <v>186</v>
      </c>
    </row>
    <row r="62" spans="1:3" ht="69" customHeight="1" thickBot="1">
      <c r="A62" s="141">
        <v>100</v>
      </c>
      <c r="B62" s="142" t="s">
        <v>576</v>
      </c>
      <c r="C62" s="427" t="s">
        <v>547</v>
      </c>
    </row>
    <row r="63" spans="1:3" ht="69" customHeight="1" thickBot="1">
      <c r="A63" s="141">
        <v>100</v>
      </c>
      <c r="B63" s="142" t="s">
        <v>577</v>
      </c>
      <c r="C63" s="427" t="s">
        <v>548</v>
      </c>
    </row>
    <row r="64" spans="1:3" ht="16.5" thickBot="1">
      <c r="A64" s="134">
        <v>182</v>
      </c>
      <c r="B64" s="489" t="s">
        <v>166</v>
      </c>
      <c r="C64" s="489"/>
    </row>
    <row r="65" spans="1:3" ht="79.5" thickBot="1">
      <c r="A65" s="141">
        <v>182</v>
      </c>
      <c r="B65" s="142" t="s">
        <v>570</v>
      </c>
      <c r="C65" s="133" t="s">
        <v>171</v>
      </c>
    </row>
    <row r="66" spans="1:3" ht="111" thickBot="1">
      <c r="A66" s="141">
        <v>182</v>
      </c>
      <c r="B66" s="142" t="s">
        <v>571</v>
      </c>
      <c r="C66" s="423" t="s">
        <v>181</v>
      </c>
    </row>
    <row r="67" spans="1:3" ht="48" thickBot="1">
      <c r="A67" s="141">
        <v>182</v>
      </c>
      <c r="B67" s="142" t="s">
        <v>572</v>
      </c>
      <c r="C67" s="427" t="s">
        <v>29</v>
      </c>
    </row>
    <row r="68" spans="1:3" ht="78.75" customHeight="1" thickBot="1">
      <c r="A68" s="141">
        <v>182</v>
      </c>
      <c r="B68" s="142" t="s">
        <v>573</v>
      </c>
      <c r="C68" s="427" t="s">
        <v>722</v>
      </c>
    </row>
    <row r="69" spans="1:3" ht="32.25" thickBot="1">
      <c r="A69" s="141">
        <v>182</v>
      </c>
      <c r="B69" s="250" t="s">
        <v>840</v>
      </c>
      <c r="C69" s="149" t="s">
        <v>260</v>
      </c>
    </row>
    <row r="70" spans="1:3" ht="16.5" thickBot="1">
      <c r="A70" s="141">
        <v>182</v>
      </c>
      <c r="B70" s="250" t="s">
        <v>841</v>
      </c>
      <c r="C70" s="149" t="s">
        <v>287</v>
      </c>
    </row>
    <row r="71" spans="1:3" ht="35.25" customHeight="1" thickBot="1">
      <c r="A71" s="141">
        <v>182</v>
      </c>
      <c r="B71" s="250" t="s">
        <v>720</v>
      </c>
      <c r="C71" s="149" t="s">
        <v>721</v>
      </c>
    </row>
    <row r="72" spans="1:3" ht="16.5" thickBot="1">
      <c r="A72" s="144" t="s">
        <v>151</v>
      </c>
      <c r="B72" s="489" t="s">
        <v>152</v>
      </c>
      <c r="C72" s="489"/>
    </row>
    <row r="73" spans="1:3" ht="32.25" thickBot="1">
      <c r="A73" s="139" t="s">
        <v>151</v>
      </c>
      <c r="B73" s="428" t="s">
        <v>302</v>
      </c>
      <c r="C73" s="427" t="s">
        <v>303</v>
      </c>
    </row>
    <row r="74" spans="1:3" ht="83.25" customHeight="1" thickBot="1">
      <c r="A74" s="139" t="s">
        <v>151</v>
      </c>
      <c r="B74" s="428" t="s">
        <v>948</v>
      </c>
      <c r="C74" s="427" t="s">
        <v>949</v>
      </c>
    </row>
    <row r="75" spans="1:3" ht="79.5" thickBot="1">
      <c r="A75" s="139" t="s">
        <v>151</v>
      </c>
      <c r="B75" s="429" t="s">
        <v>315</v>
      </c>
      <c r="C75" s="133" t="s">
        <v>316</v>
      </c>
    </row>
    <row r="76" spans="1:3" ht="79.5" thickBot="1">
      <c r="A76" s="139">
        <v>900</v>
      </c>
      <c r="B76" s="142" t="s">
        <v>210</v>
      </c>
      <c r="C76" s="133" t="s">
        <v>252</v>
      </c>
    </row>
    <row r="77" spans="1:3" ht="35.25" customHeight="1" thickBot="1">
      <c r="A77" s="139">
        <v>900</v>
      </c>
      <c r="B77" s="142" t="s">
        <v>1169</v>
      </c>
      <c r="C77" s="133" t="s">
        <v>211</v>
      </c>
    </row>
    <row r="78" spans="1:3" ht="79.5" thickBot="1">
      <c r="A78" s="139">
        <v>900</v>
      </c>
      <c r="B78" s="142" t="s">
        <v>212</v>
      </c>
      <c r="C78" s="133" t="s">
        <v>70</v>
      </c>
    </row>
    <row r="79" spans="1:3" ht="79.5" thickBot="1">
      <c r="A79" s="141">
        <v>900</v>
      </c>
      <c r="B79" s="142" t="s">
        <v>216</v>
      </c>
      <c r="C79" s="423" t="s">
        <v>1</v>
      </c>
    </row>
    <row r="80" spans="1:3" ht="32.25" thickBot="1">
      <c r="A80" s="139">
        <v>900</v>
      </c>
      <c r="B80" s="142" t="s">
        <v>77</v>
      </c>
      <c r="C80" s="133" t="s">
        <v>180</v>
      </c>
    </row>
    <row r="81" spans="1:3" ht="49.5" customHeight="1" thickBot="1">
      <c r="A81" s="139" t="s">
        <v>151</v>
      </c>
      <c r="B81" s="142" t="s">
        <v>214</v>
      </c>
      <c r="C81" s="133" t="s">
        <v>142</v>
      </c>
    </row>
    <row r="82" spans="1:3" ht="79.5" customHeight="1" thickBot="1">
      <c r="A82" s="139">
        <v>900</v>
      </c>
      <c r="B82" s="142" t="s">
        <v>215</v>
      </c>
      <c r="C82" s="423" t="s">
        <v>0</v>
      </c>
    </row>
    <row r="83" spans="1:3" ht="63.75" thickBot="1">
      <c r="A83" s="139" t="s">
        <v>151</v>
      </c>
      <c r="B83" s="142" t="s">
        <v>955</v>
      </c>
      <c r="C83" s="427" t="s">
        <v>953</v>
      </c>
    </row>
    <row r="84" spans="1:3" ht="48" thickBot="1">
      <c r="A84" s="139" t="s">
        <v>151</v>
      </c>
      <c r="B84" s="142" t="s">
        <v>318</v>
      </c>
      <c r="C84" s="427" t="s">
        <v>317</v>
      </c>
    </row>
    <row r="85" spans="1:3" ht="79.5" thickBot="1">
      <c r="A85" s="139" t="s">
        <v>151</v>
      </c>
      <c r="B85" s="142" t="s">
        <v>1318</v>
      </c>
      <c r="C85" s="427" t="s">
        <v>1319</v>
      </c>
    </row>
    <row r="86" spans="1:3" ht="79.5" customHeight="1" thickBot="1">
      <c r="A86" s="139" t="s">
        <v>151</v>
      </c>
      <c r="B86" s="142" t="s">
        <v>1347</v>
      </c>
      <c r="C86" s="427" t="s">
        <v>1349</v>
      </c>
    </row>
    <row r="87" spans="1:3" ht="83.25" customHeight="1" thickBot="1">
      <c r="A87" s="139" t="s">
        <v>151</v>
      </c>
      <c r="B87" s="142" t="s">
        <v>1430</v>
      </c>
      <c r="C87" s="427" t="s">
        <v>1431</v>
      </c>
    </row>
    <row r="88" spans="1:3" ht="75.75" customHeight="1" thickBot="1">
      <c r="A88" s="139" t="s">
        <v>151</v>
      </c>
      <c r="B88" s="142" t="s">
        <v>1432</v>
      </c>
      <c r="C88" s="427" t="s">
        <v>1433</v>
      </c>
    </row>
    <row r="89" spans="1:3" ht="76.5" customHeight="1" thickBot="1">
      <c r="A89" s="139" t="s">
        <v>151</v>
      </c>
      <c r="B89" s="141" t="s">
        <v>1434</v>
      </c>
      <c r="C89" s="24" t="s">
        <v>1435</v>
      </c>
    </row>
    <row r="90" spans="1:3" ht="100.5" customHeight="1" thickBot="1">
      <c r="A90" s="139" t="s">
        <v>151</v>
      </c>
      <c r="B90" s="141" t="s">
        <v>1436</v>
      </c>
      <c r="C90" s="24" t="s">
        <v>1437</v>
      </c>
    </row>
    <row r="91" spans="1:3" ht="78.75" customHeight="1" thickBot="1">
      <c r="A91" s="139" t="s">
        <v>151</v>
      </c>
      <c r="B91" s="141" t="s">
        <v>1438</v>
      </c>
      <c r="C91" s="24" t="s">
        <v>1439</v>
      </c>
    </row>
    <row r="92" spans="1:3" ht="81" customHeight="1" thickBot="1">
      <c r="A92" s="139" t="s">
        <v>151</v>
      </c>
      <c r="B92" s="141" t="s">
        <v>1440</v>
      </c>
      <c r="C92" s="24" t="s">
        <v>1441</v>
      </c>
    </row>
    <row r="93" spans="1:3" ht="81" customHeight="1" thickBot="1">
      <c r="A93" s="139" t="s">
        <v>151</v>
      </c>
      <c r="B93" s="141" t="s">
        <v>1348</v>
      </c>
      <c r="C93" s="24" t="s">
        <v>1350</v>
      </c>
    </row>
    <row r="94" spans="1:3" ht="32.25" thickBot="1">
      <c r="A94" s="145">
        <v>900</v>
      </c>
      <c r="B94" s="142" t="s">
        <v>81</v>
      </c>
      <c r="C94" s="133" t="s">
        <v>16</v>
      </c>
    </row>
    <row r="95" spans="1:3" ht="16.5" thickBot="1">
      <c r="A95" s="139">
        <v>900</v>
      </c>
      <c r="B95" s="141" t="s">
        <v>82</v>
      </c>
      <c r="C95" s="11" t="s">
        <v>49</v>
      </c>
    </row>
    <row r="96" spans="1:3" ht="32.25" thickBot="1">
      <c r="A96" s="139" t="s">
        <v>151</v>
      </c>
      <c r="B96" s="141" t="s">
        <v>1075</v>
      </c>
      <c r="C96" s="246" t="s">
        <v>319</v>
      </c>
    </row>
    <row r="97" spans="1:3" ht="48" customHeight="1" thickBot="1">
      <c r="A97" s="139" t="s">
        <v>151</v>
      </c>
      <c r="B97" s="141" t="s">
        <v>1360</v>
      </c>
      <c r="C97" s="11" t="s">
        <v>1361</v>
      </c>
    </row>
    <row r="98" spans="1:3" ht="40.5" customHeight="1" thickBot="1">
      <c r="A98" s="139" t="s">
        <v>151</v>
      </c>
      <c r="B98" s="141" t="s">
        <v>1384</v>
      </c>
      <c r="C98" s="246" t="s">
        <v>1383</v>
      </c>
    </row>
    <row r="99" spans="1:3" ht="16.5" thickBot="1">
      <c r="A99" s="144" t="s">
        <v>125</v>
      </c>
      <c r="B99" s="488" t="s">
        <v>124</v>
      </c>
      <c r="C99" s="488"/>
    </row>
    <row r="100" spans="1:3" ht="32.25" thickBot="1">
      <c r="A100" s="145" t="s">
        <v>125</v>
      </c>
      <c r="B100" s="142" t="s">
        <v>81</v>
      </c>
      <c r="C100" s="133" t="s">
        <v>16</v>
      </c>
    </row>
    <row r="101" spans="1:3" ht="16.5" thickBot="1">
      <c r="A101" s="139" t="s">
        <v>125</v>
      </c>
      <c r="B101" s="141" t="s">
        <v>82</v>
      </c>
      <c r="C101" s="11" t="s">
        <v>49</v>
      </c>
    </row>
    <row r="102" spans="1:3" ht="16.5" thickBot="1">
      <c r="A102" s="144">
        <v>909</v>
      </c>
      <c r="B102" s="488" t="s">
        <v>89</v>
      </c>
      <c r="C102" s="488"/>
    </row>
    <row r="103" spans="1:3" ht="32.25" thickBot="1">
      <c r="A103" s="139">
        <v>909</v>
      </c>
      <c r="B103" s="141" t="s">
        <v>77</v>
      </c>
      <c r="C103" s="11" t="s">
        <v>213</v>
      </c>
    </row>
    <row r="104" spans="1:3" ht="32.25" thickBot="1">
      <c r="A104" s="139">
        <v>909</v>
      </c>
      <c r="B104" s="141" t="s">
        <v>81</v>
      </c>
      <c r="C104" s="150" t="s">
        <v>16</v>
      </c>
    </row>
    <row r="105" spans="1:3" ht="16.5" thickBot="1">
      <c r="A105" s="139">
        <v>909</v>
      </c>
      <c r="B105" s="141" t="s">
        <v>82</v>
      </c>
      <c r="C105" s="11" t="s">
        <v>49</v>
      </c>
    </row>
    <row r="106" spans="1:3" ht="16.5" thickBot="1">
      <c r="A106" s="144" t="s">
        <v>289</v>
      </c>
      <c r="B106" s="488" t="s">
        <v>244</v>
      </c>
      <c r="C106" s="488"/>
    </row>
    <row r="107" spans="1:3" ht="32.25" thickBot="1">
      <c r="A107" s="145" t="s">
        <v>289</v>
      </c>
      <c r="B107" s="142" t="s">
        <v>77</v>
      </c>
      <c r="C107" s="133" t="s">
        <v>180</v>
      </c>
    </row>
    <row r="108" spans="1:3" ht="32.25" thickBot="1">
      <c r="A108" s="139" t="s">
        <v>289</v>
      </c>
      <c r="B108" s="141" t="s">
        <v>81</v>
      </c>
      <c r="C108" s="150" t="s">
        <v>16</v>
      </c>
    </row>
    <row r="109" spans="1:3" ht="16.5" thickBot="1">
      <c r="A109" s="139" t="s">
        <v>289</v>
      </c>
      <c r="B109" s="141" t="s">
        <v>82</v>
      </c>
      <c r="C109" s="11" t="s">
        <v>49</v>
      </c>
    </row>
  </sheetData>
  <sheetProtection/>
  <mergeCells count="15">
    <mergeCell ref="B52:C52"/>
    <mergeCell ref="B99:C99"/>
    <mergeCell ref="B64:C64"/>
    <mergeCell ref="B59:C59"/>
    <mergeCell ref="B17:C17"/>
    <mergeCell ref="B106:C106"/>
    <mergeCell ref="B72:C72"/>
    <mergeCell ref="B102:C102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0" zoomScaleSheetLayoutView="70" zoomScalePageLayoutView="0" workbookViewId="0" topLeftCell="A1">
      <selection activeCell="A6" sqref="A6:C6"/>
    </sheetView>
  </sheetViews>
  <sheetFormatPr defaultColWidth="9.140625" defaultRowHeight="12.75"/>
  <cols>
    <col min="1" max="1" width="29.140625" style="105" customWidth="1"/>
    <col min="2" max="2" width="58.7109375" style="105" customWidth="1"/>
    <col min="3" max="3" width="20.00390625" style="75" customWidth="1"/>
    <col min="4" max="4" width="19.7109375" style="75" customWidth="1"/>
    <col min="5" max="5" width="21.140625" style="75" customWidth="1"/>
    <col min="6" max="7" width="16.57421875" style="105" bestFit="1" customWidth="1"/>
    <col min="8" max="16384" width="9.140625" style="105" customWidth="1"/>
  </cols>
  <sheetData>
    <row r="1" spans="1:5" ht="15">
      <c r="A1" s="1"/>
      <c r="E1" s="264" t="s">
        <v>90</v>
      </c>
    </row>
    <row r="2" spans="1:5" ht="15">
      <c r="A2" s="1"/>
      <c r="C2" s="490" t="s">
        <v>111</v>
      </c>
      <c r="D2" s="490"/>
      <c r="E2" s="490"/>
    </row>
    <row r="3" spans="1:5" ht="15">
      <c r="A3" s="1"/>
      <c r="B3" s="1"/>
      <c r="C3" s="266"/>
      <c r="D3" s="264"/>
      <c r="E3" s="264" t="s">
        <v>1486</v>
      </c>
    </row>
    <row r="4" spans="1:2" ht="15">
      <c r="A4" s="1"/>
      <c r="B4" s="1"/>
    </row>
    <row r="5" spans="1:5" ht="31.5" customHeight="1">
      <c r="A5" s="487" t="s">
        <v>1526</v>
      </c>
      <c r="B5" s="487"/>
      <c r="C5" s="487"/>
      <c r="D5" s="487"/>
      <c r="E5" s="487"/>
    </row>
    <row r="6" spans="1:3" ht="18.75" customHeight="1">
      <c r="A6" s="471"/>
      <c r="B6" s="471"/>
      <c r="C6" s="471"/>
    </row>
    <row r="7" spans="1:2" ht="15.75" thickBot="1">
      <c r="A7" s="4"/>
      <c r="B7" s="4"/>
    </row>
    <row r="8" spans="1:5" ht="16.5" thickBot="1">
      <c r="A8" s="491" t="s">
        <v>87</v>
      </c>
      <c r="B8" s="491" t="s">
        <v>88</v>
      </c>
      <c r="C8" s="493" t="s">
        <v>207</v>
      </c>
      <c r="D8" s="494"/>
      <c r="E8" s="494"/>
    </row>
    <row r="9" spans="1:5" ht="57.75" customHeight="1" thickBot="1">
      <c r="A9" s="492"/>
      <c r="B9" s="492"/>
      <c r="C9" s="267" t="s">
        <v>632</v>
      </c>
      <c r="D9" s="267" t="s">
        <v>633</v>
      </c>
      <c r="E9" s="267" t="s">
        <v>855</v>
      </c>
    </row>
    <row r="10" spans="1:5" ht="24" customHeight="1" thickBot="1">
      <c r="A10" s="13" t="s">
        <v>217</v>
      </c>
      <c r="B10" s="12" t="s">
        <v>39</v>
      </c>
      <c r="C10" s="268">
        <f>C24</f>
        <v>0</v>
      </c>
      <c r="D10" s="268">
        <f>D24</f>
        <v>0</v>
      </c>
      <c r="E10" s="268">
        <f>E24</f>
        <v>0</v>
      </c>
    </row>
    <row r="11" spans="1:3" ht="16.5" customHeight="1" hidden="1" thickBot="1">
      <c r="A11" s="13" t="s">
        <v>41</v>
      </c>
      <c r="B11" s="12" t="s">
        <v>40</v>
      </c>
      <c r="C11" s="259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262">
        <v>0</v>
      </c>
    </row>
    <row r="13" spans="1:3" ht="32.25" customHeight="1" hidden="1" thickBot="1">
      <c r="A13" s="8" t="s">
        <v>45</v>
      </c>
      <c r="B13" s="14" t="s">
        <v>44</v>
      </c>
      <c r="C13" s="262">
        <v>0</v>
      </c>
    </row>
    <row r="14" spans="1:3" ht="32.25" customHeight="1" hidden="1" thickBot="1">
      <c r="A14" s="8" t="s">
        <v>47</v>
      </c>
      <c r="B14" s="14" t="s">
        <v>46</v>
      </c>
      <c r="C14" s="262">
        <v>0</v>
      </c>
    </row>
    <row r="15" spans="1:3" ht="32.25" customHeight="1" hidden="1" thickBot="1">
      <c r="A15" s="8" t="s">
        <v>294</v>
      </c>
      <c r="B15" s="14" t="s">
        <v>293</v>
      </c>
      <c r="C15" s="262">
        <v>0</v>
      </c>
    </row>
    <row r="16" spans="1:3" ht="32.25" customHeight="1" hidden="1" thickBot="1">
      <c r="A16" s="8" t="s">
        <v>296</v>
      </c>
      <c r="B16" s="14" t="s">
        <v>295</v>
      </c>
      <c r="C16" s="262">
        <v>0</v>
      </c>
    </row>
    <row r="17" spans="1:3" ht="48" customHeight="1" hidden="1" thickBot="1">
      <c r="A17" s="13" t="s">
        <v>298</v>
      </c>
      <c r="B17" s="12" t="s">
        <v>297</v>
      </c>
      <c r="C17" s="259">
        <f>C19</f>
        <v>0</v>
      </c>
    </row>
    <row r="18" spans="1:3" ht="48" customHeight="1" hidden="1" thickBot="1">
      <c r="A18" s="13" t="s">
        <v>67</v>
      </c>
      <c r="B18" s="12" t="s">
        <v>66</v>
      </c>
      <c r="C18" s="259">
        <f>C20</f>
        <v>0</v>
      </c>
    </row>
    <row r="19" spans="1:3" ht="63.75" customHeight="1" hidden="1" thickBot="1">
      <c r="A19" s="8" t="s">
        <v>219</v>
      </c>
      <c r="B19" s="14" t="s">
        <v>218</v>
      </c>
      <c r="C19" s="262">
        <v>0</v>
      </c>
    </row>
    <row r="20" spans="1:3" ht="48" customHeight="1" hidden="1" thickBot="1">
      <c r="A20" s="8" t="s">
        <v>309</v>
      </c>
      <c r="B20" s="14" t="s">
        <v>308</v>
      </c>
      <c r="C20" s="262">
        <v>0</v>
      </c>
    </row>
    <row r="21" spans="1:3" ht="32.25" customHeight="1" hidden="1" thickBot="1">
      <c r="A21" s="8" t="s">
        <v>254</v>
      </c>
      <c r="B21" s="14" t="s">
        <v>253</v>
      </c>
      <c r="C21" s="262">
        <v>0</v>
      </c>
    </row>
    <row r="22" spans="1:3" ht="32.25" customHeight="1" hidden="1" thickBot="1">
      <c r="A22" s="8" t="s">
        <v>4</v>
      </c>
      <c r="B22" s="14" t="s">
        <v>255</v>
      </c>
      <c r="C22" s="262">
        <v>0</v>
      </c>
    </row>
    <row r="23" spans="1:3" ht="48" customHeight="1" hidden="1" thickBot="1">
      <c r="A23" s="8" t="s">
        <v>6</v>
      </c>
      <c r="B23" s="14" t="s">
        <v>5</v>
      </c>
      <c r="C23" s="262">
        <v>0</v>
      </c>
    </row>
    <row r="24" spans="1:5" ht="25.5" customHeight="1" thickBot="1">
      <c r="A24" s="13" t="s">
        <v>8</v>
      </c>
      <c r="B24" s="12" t="s">
        <v>7</v>
      </c>
      <c r="C24" s="268">
        <f>C25+C26</f>
        <v>0</v>
      </c>
      <c r="D24" s="268">
        <f>D25+D26</f>
        <v>0</v>
      </c>
      <c r="E24" s="268">
        <f>E25+E26</f>
        <v>0</v>
      </c>
    </row>
    <row r="25" spans="1:7" ht="24" customHeight="1" thickBot="1">
      <c r="A25" s="9" t="s">
        <v>10</v>
      </c>
      <c r="B25" s="11" t="s">
        <v>9</v>
      </c>
      <c r="C25" s="262">
        <v>-319687310.65</v>
      </c>
      <c r="D25" s="262">
        <v>-228226368.16</v>
      </c>
      <c r="E25" s="262">
        <v>-212376536.41</v>
      </c>
      <c r="F25" s="241"/>
      <c r="G25" s="241"/>
    </row>
    <row r="26" spans="1:7" ht="19.5" customHeight="1" thickBot="1">
      <c r="A26" s="8" t="s">
        <v>12</v>
      </c>
      <c r="B26" s="14" t="s">
        <v>11</v>
      </c>
      <c r="C26" s="263">
        <v>319687310.65</v>
      </c>
      <c r="D26" s="262">
        <v>228226368.16</v>
      </c>
      <c r="E26" s="262">
        <v>212376536.41</v>
      </c>
      <c r="F26" s="241"/>
      <c r="G26" s="241"/>
    </row>
    <row r="27" spans="1:5" ht="36" customHeight="1" thickBot="1">
      <c r="A27" s="13" t="s">
        <v>14</v>
      </c>
      <c r="B27" s="12" t="s">
        <v>13</v>
      </c>
      <c r="C27" s="259">
        <f>C25</f>
        <v>-319687310.65</v>
      </c>
      <c r="D27" s="259">
        <f>D25</f>
        <v>-228226368.16</v>
      </c>
      <c r="E27" s="259">
        <f>E25</f>
        <v>-212376536.41</v>
      </c>
    </row>
    <row r="28" spans="1:5" ht="36" customHeight="1" thickBot="1">
      <c r="A28" s="13" t="s">
        <v>268</v>
      </c>
      <c r="B28" s="12" t="s">
        <v>267</v>
      </c>
      <c r="C28" s="259">
        <f>C25</f>
        <v>-319687310.65</v>
      </c>
      <c r="D28" s="259">
        <f>D25</f>
        <v>-228226368.16</v>
      </c>
      <c r="E28" s="259">
        <f>E25</f>
        <v>-212376536.41</v>
      </c>
    </row>
    <row r="29" spans="1:5" ht="36" customHeight="1" thickBot="1">
      <c r="A29" s="13" t="s">
        <v>270</v>
      </c>
      <c r="B29" s="12" t="s">
        <v>269</v>
      </c>
      <c r="C29" s="259">
        <f aca="true" t="shared" si="0" ref="C29:E30">C25</f>
        <v>-319687310.65</v>
      </c>
      <c r="D29" s="259">
        <f t="shared" si="0"/>
        <v>-228226368.16</v>
      </c>
      <c r="E29" s="259">
        <f t="shared" si="0"/>
        <v>-212376536.41</v>
      </c>
    </row>
    <row r="30" spans="1:5" ht="36" customHeight="1" thickBot="1">
      <c r="A30" s="13" t="s">
        <v>272</v>
      </c>
      <c r="B30" s="12" t="s">
        <v>271</v>
      </c>
      <c r="C30" s="259">
        <f t="shared" si="0"/>
        <v>319687310.65</v>
      </c>
      <c r="D30" s="259">
        <f t="shared" si="0"/>
        <v>228226368.16</v>
      </c>
      <c r="E30" s="259">
        <f t="shared" si="0"/>
        <v>212376536.41</v>
      </c>
    </row>
    <row r="31" spans="1:5" ht="36" customHeight="1" thickBot="1">
      <c r="A31" s="13" t="s">
        <v>274</v>
      </c>
      <c r="B31" s="12" t="s">
        <v>273</v>
      </c>
      <c r="C31" s="269">
        <f>C26</f>
        <v>319687310.65</v>
      </c>
      <c r="D31" s="269">
        <f>D26</f>
        <v>228226368.16</v>
      </c>
      <c r="E31" s="269">
        <f>E26</f>
        <v>212376536.41</v>
      </c>
    </row>
    <row r="32" spans="1:5" ht="36" customHeight="1">
      <c r="A32" s="55" t="s">
        <v>86</v>
      </c>
      <c r="B32" s="154" t="s">
        <v>85</v>
      </c>
      <c r="C32" s="270">
        <f>C26</f>
        <v>319687310.65</v>
      </c>
      <c r="D32" s="270">
        <f>D26</f>
        <v>228226368.16</v>
      </c>
      <c r="E32" s="270">
        <f>E26</f>
        <v>212376536.41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70" zoomScaleNormal="80" zoomScaleSheetLayoutView="70" workbookViewId="0" topLeftCell="A1">
      <selection activeCell="C8" sqref="C8:C9"/>
    </sheetView>
  </sheetViews>
  <sheetFormatPr defaultColWidth="9.140625" defaultRowHeight="12.75"/>
  <cols>
    <col min="1" max="1" width="9.7109375" style="105" customWidth="1"/>
    <col min="2" max="2" width="29.57421875" style="105" customWidth="1"/>
    <col min="3" max="3" width="49.8515625" style="105" customWidth="1"/>
    <col min="4" max="4" width="24.28125" style="75" customWidth="1"/>
    <col min="5" max="5" width="21.57421875" style="75" customWidth="1"/>
    <col min="6" max="6" width="23.28125" style="75" customWidth="1"/>
    <col min="7" max="7" width="21.421875" style="105" customWidth="1"/>
    <col min="8" max="8" width="21.7109375" style="105" customWidth="1"/>
    <col min="9" max="9" width="18.8515625" style="105" customWidth="1"/>
    <col min="10" max="10" width="21.7109375" style="105" customWidth="1"/>
    <col min="11" max="16384" width="9.140625" style="105" customWidth="1"/>
  </cols>
  <sheetData>
    <row r="1" spans="1:6" ht="15">
      <c r="A1" s="1"/>
      <c r="B1" s="1"/>
      <c r="C1" s="208"/>
      <c r="F1" s="264" t="s">
        <v>183</v>
      </c>
    </row>
    <row r="2" spans="2:6" ht="15.75">
      <c r="B2" s="10"/>
      <c r="C2" s="486" t="s">
        <v>111</v>
      </c>
      <c r="D2" s="486"/>
      <c r="E2" s="486"/>
      <c r="F2" s="486"/>
    </row>
    <row r="3" spans="1:6" ht="15">
      <c r="A3" s="1"/>
      <c r="C3" s="208"/>
      <c r="D3" s="490" t="s">
        <v>1486</v>
      </c>
      <c r="E3" s="490"/>
      <c r="F3" s="490"/>
    </row>
    <row r="4" spans="1:3" ht="15">
      <c r="A4" s="4"/>
      <c r="B4" s="4"/>
      <c r="C4" s="4"/>
    </row>
    <row r="5" spans="1:6" ht="68.25" customHeight="1">
      <c r="A5" s="487" t="s">
        <v>1527</v>
      </c>
      <c r="B5" s="487"/>
      <c r="C5" s="487"/>
      <c r="D5" s="487"/>
      <c r="E5" s="487"/>
      <c r="F5" s="487"/>
    </row>
    <row r="6" spans="1:5" ht="18.75" customHeight="1">
      <c r="A6" s="471"/>
      <c r="B6" s="471"/>
      <c r="C6" s="471"/>
      <c r="D6" s="471"/>
      <c r="E6" s="265"/>
    </row>
    <row r="7" spans="1:4" ht="16.5" thickBot="1">
      <c r="A7" s="3"/>
      <c r="B7" s="4"/>
      <c r="C7" s="4"/>
      <c r="D7" s="260"/>
    </row>
    <row r="8" spans="1:6" ht="36.75" customHeight="1" thickBot="1">
      <c r="A8" s="499" t="s">
        <v>185</v>
      </c>
      <c r="B8" s="500"/>
      <c r="C8" s="501" t="s">
        <v>275</v>
      </c>
      <c r="D8" s="497" t="s">
        <v>1003</v>
      </c>
      <c r="E8" s="497" t="s">
        <v>1193</v>
      </c>
      <c r="F8" s="497" t="s">
        <v>1525</v>
      </c>
    </row>
    <row r="9" spans="1:6" ht="83.25" customHeight="1" thickBot="1">
      <c r="A9" s="5" t="s">
        <v>184</v>
      </c>
      <c r="B9" s="6" t="s">
        <v>175</v>
      </c>
      <c r="C9" s="502"/>
      <c r="D9" s="498"/>
      <c r="E9" s="498"/>
      <c r="F9" s="498"/>
    </row>
    <row r="10" spans="1:6" ht="16.5" thickBot="1">
      <c r="A10" s="7">
        <v>1</v>
      </c>
      <c r="B10" s="6">
        <v>2</v>
      </c>
      <c r="C10" s="6">
        <v>3</v>
      </c>
      <c r="D10" s="261">
        <v>4</v>
      </c>
      <c r="E10" s="261">
        <v>5</v>
      </c>
      <c r="F10" s="261">
        <v>6</v>
      </c>
    </row>
    <row r="11" spans="1:6" ht="21" customHeight="1" thickBot="1">
      <c r="A11" s="110" t="s">
        <v>112</v>
      </c>
      <c r="B11" s="495" t="s">
        <v>182</v>
      </c>
      <c r="C11" s="496"/>
      <c r="D11" s="496"/>
      <c r="E11" s="496"/>
      <c r="F11" s="496"/>
    </row>
    <row r="12" spans="1:8" ht="35.25" customHeight="1" thickBot="1">
      <c r="A12" s="56" t="s">
        <v>112</v>
      </c>
      <c r="B12" s="56" t="s">
        <v>19</v>
      </c>
      <c r="C12" s="57" t="s">
        <v>39</v>
      </c>
      <c r="D12" s="259">
        <f>D26</f>
        <v>0</v>
      </c>
      <c r="E12" s="259">
        <f>SUM(E27:E28)</f>
        <v>0</v>
      </c>
      <c r="F12" s="259">
        <f>SUM(F27:F28)</f>
        <v>0</v>
      </c>
      <c r="G12" s="241"/>
      <c r="H12" s="241"/>
    </row>
    <row r="13" spans="1:7" ht="51" customHeight="1" hidden="1" thickBot="1">
      <c r="A13" s="13" t="s">
        <v>112</v>
      </c>
      <c r="B13" s="13" t="s">
        <v>41</v>
      </c>
      <c r="C13" s="12" t="s">
        <v>40</v>
      </c>
      <c r="D13" s="259">
        <v>0</v>
      </c>
      <c r="G13" s="241"/>
    </row>
    <row r="14" spans="1:7" ht="51" customHeight="1" hidden="1" thickBot="1">
      <c r="A14" s="13" t="s">
        <v>112</v>
      </c>
      <c r="B14" s="13" t="s">
        <v>43</v>
      </c>
      <c r="C14" s="12" t="s">
        <v>42</v>
      </c>
      <c r="D14" s="259">
        <v>0</v>
      </c>
      <c r="G14" s="241"/>
    </row>
    <row r="15" spans="1:7" ht="51" customHeight="1" hidden="1" thickBot="1">
      <c r="A15" s="13" t="s">
        <v>112</v>
      </c>
      <c r="B15" s="13" t="s">
        <v>45</v>
      </c>
      <c r="C15" s="12" t="s">
        <v>44</v>
      </c>
      <c r="D15" s="259">
        <v>0</v>
      </c>
      <c r="G15" s="241"/>
    </row>
    <row r="16" spans="1:7" ht="35.25" customHeight="1" hidden="1" thickBot="1">
      <c r="A16" s="13" t="s">
        <v>112</v>
      </c>
      <c r="B16" s="13" t="s">
        <v>47</v>
      </c>
      <c r="C16" s="12" t="s">
        <v>46</v>
      </c>
      <c r="D16" s="259">
        <v>0</v>
      </c>
      <c r="G16" s="241"/>
    </row>
    <row r="17" spans="1:7" ht="34.5" customHeight="1" hidden="1" thickBot="1">
      <c r="A17" s="13" t="s">
        <v>112</v>
      </c>
      <c r="B17" s="13" t="s">
        <v>294</v>
      </c>
      <c r="C17" s="12" t="s">
        <v>293</v>
      </c>
      <c r="D17" s="259">
        <v>0</v>
      </c>
      <c r="G17" s="241"/>
    </row>
    <row r="18" spans="1:7" ht="37.5" customHeight="1" hidden="1" thickBot="1">
      <c r="A18" s="13" t="s">
        <v>112</v>
      </c>
      <c r="B18" s="13" t="s">
        <v>296</v>
      </c>
      <c r="C18" s="12" t="s">
        <v>295</v>
      </c>
      <c r="D18" s="259">
        <v>0</v>
      </c>
      <c r="G18" s="241"/>
    </row>
    <row r="19" spans="1:7" ht="51.75" customHeight="1" hidden="1" thickBot="1">
      <c r="A19" s="13" t="s">
        <v>112</v>
      </c>
      <c r="B19" s="13" t="s">
        <v>298</v>
      </c>
      <c r="C19" s="12" t="s">
        <v>297</v>
      </c>
      <c r="D19" s="259">
        <v>0</v>
      </c>
      <c r="G19" s="241"/>
    </row>
    <row r="20" spans="1:7" ht="95.25" customHeight="1" hidden="1" thickBot="1">
      <c r="A20" s="13" t="s">
        <v>112</v>
      </c>
      <c r="B20" s="13" t="s">
        <v>67</v>
      </c>
      <c r="C20" s="12" t="s">
        <v>66</v>
      </c>
      <c r="D20" s="259">
        <v>0</v>
      </c>
      <c r="G20" s="241"/>
    </row>
    <row r="21" spans="1:7" ht="95.25" customHeight="1" hidden="1" thickBot="1">
      <c r="A21" s="13" t="s">
        <v>112</v>
      </c>
      <c r="B21" s="13" t="s">
        <v>219</v>
      </c>
      <c r="C21" s="12" t="s">
        <v>218</v>
      </c>
      <c r="D21" s="259">
        <v>0</v>
      </c>
      <c r="G21" s="241"/>
    </row>
    <row r="22" spans="1:7" ht="95.25" customHeight="1" hidden="1" thickBot="1">
      <c r="A22" s="13" t="s">
        <v>112</v>
      </c>
      <c r="B22" s="13" t="s">
        <v>309</v>
      </c>
      <c r="C22" s="12" t="s">
        <v>308</v>
      </c>
      <c r="D22" s="259">
        <v>0</v>
      </c>
      <c r="G22" s="241"/>
    </row>
    <row r="23" spans="1:7" ht="48" customHeight="1" hidden="1" thickBot="1">
      <c r="A23" s="13" t="s">
        <v>112</v>
      </c>
      <c r="B23" s="13" t="s">
        <v>254</v>
      </c>
      <c r="C23" s="12" t="s">
        <v>253</v>
      </c>
      <c r="D23" s="259">
        <v>0</v>
      </c>
      <c r="G23" s="241"/>
    </row>
    <row r="24" spans="1:7" ht="63.75" customHeight="1" hidden="1" thickBot="1">
      <c r="A24" s="13" t="s">
        <v>112</v>
      </c>
      <c r="B24" s="13" t="s">
        <v>4</v>
      </c>
      <c r="C24" s="12" t="s">
        <v>255</v>
      </c>
      <c r="D24" s="259">
        <v>0</v>
      </c>
      <c r="G24" s="241"/>
    </row>
    <row r="25" spans="1:7" ht="79.5" customHeight="1" hidden="1" thickBot="1">
      <c r="A25" s="13" t="s">
        <v>112</v>
      </c>
      <c r="B25" s="13" t="s">
        <v>6</v>
      </c>
      <c r="C25" s="12" t="s">
        <v>5</v>
      </c>
      <c r="D25" s="259">
        <v>0</v>
      </c>
      <c r="G25" s="241"/>
    </row>
    <row r="26" spans="1:8" ht="16.5" thickBot="1">
      <c r="A26" s="13" t="s">
        <v>112</v>
      </c>
      <c r="B26" s="13" t="s">
        <v>20</v>
      </c>
      <c r="C26" s="12" t="s">
        <v>7</v>
      </c>
      <c r="D26" s="259">
        <f>D27+D28</f>
        <v>0</v>
      </c>
      <c r="E26" s="259">
        <f>SUM(E27:E28)</f>
        <v>0</v>
      </c>
      <c r="F26" s="259">
        <f>SUM(F27:F28)</f>
        <v>0</v>
      </c>
      <c r="G26" s="241"/>
      <c r="H26" s="242"/>
    </row>
    <row r="27" spans="1:10" ht="16.5" thickBot="1">
      <c r="A27" s="8" t="s">
        <v>112</v>
      </c>
      <c r="B27" s="9" t="s">
        <v>21</v>
      </c>
      <c r="C27" s="11" t="s">
        <v>9</v>
      </c>
      <c r="D27" s="262">
        <v>-319687310.65</v>
      </c>
      <c r="E27" s="262">
        <v>-228226368.16</v>
      </c>
      <c r="F27" s="262">
        <v>-212376536.41</v>
      </c>
      <c r="G27" s="241"/>
      <c r="H27" s="241"/>
      <c r="I27" s="241"/>
      <c r="J27" s="241"/>
    </row>
    <row r="28" spans="1:10" ht="16.5" thickBot="1">
      <c r="A28" s="8" t="s">
        <v>112</v>
      </c>
      <c r="B28" s="8" t="s">
        <v>22</v>
      </c>
      <c r="C28" s="14" t="s">
        <v>11</v>
      </c>
      <c r="D28" s="263">
        <v>319687310.65</v>
      </c>
      <c r="E28" s="262">
        <v>228226368.16</v>
      </c>
      <c r="F28" s="262">
        <v>212376536.41</v>
      </c>
      <c r="G28" s="241"/>
      <c r="H28" s="241"/>
      <c r="I28" s="241"/>
      <c r="J28" s="241"/>
    </row>
    <row r="29" spans="1:6" ht="32.25" thickBot="1">
      <c r="A29" s="13" t="s">
        <v>112</v>
      </c>
      <c r="B29" s="13" t="s">
        <v>23</v>
      </c>
      <c r="C29" s="12" t="s">
        <v>13</v>
      </c>
      <c r="D29" s="259">
        <f>D27</f>
        <v>-319687310.65</v>
      </c>
      <c r="E29" s="259">
        <f>SUM(E27)</f>
        <v>-228226368.16</v>
      </c>
      <c r="F29" s="259">
        <f>SUM(F27)</f>
        <v>-212376536.41</v>
      </c>
    </row>
    <row r="30" spans="1:8" ht="32.25" thickBot="1">
      <c r="A30" s="13" t="s">
        <v>112</v>
      </c>
      <c r="B30" s="13" t="s">
        <v>24</v>
      </c>
      <c r="C30" s="12" t="s">
        <v>267</v>
      </c>
      <c r="D30" s="259">
        <f>D27</f>
        <v>-319687310.65</v>
      </c>
      <c r="E30" s="259">
        <f>SUM(E27)</f>
        <v>-228226368.16</v>
      </c>
      <c r="F30" s="259">
        <f>SUM(F27)</f>
        <v>-212376536.41</v>
      </c>
      <c r="H30" s="242"/>
    </row>
    <row r="31" spans="1:6" ht="32.25" thickBot="1">
      <c r="A31" s="13" t="s">
        <v>112</v>
      </c>
      <c r="B31" s="13" t="s">
        <v>120</v>
      </c>
      <c r="C31" s="12" t="s">
        <v>269</v>
      </c>
      <c r="D31" s="259">
        <f>D27</f>
        <v>-319687310.65</v>
      </c>
      <c r="E31" s="259">
        <f>SUM(E29)</f>
        <v>-228226368.16</v>
      </c>
      <c r="F31" s="259">
        <f>SUM(F29)</f>
        <v>-212376536.41</v>
      </c>
    </row>
    <row r="32" spans="1:6" ht="32.25" thickBot="1">
      <c r="A32" s="13" t="s">
        <v>112</v>
      </c>
      <c r="B32" s="13" t="s">
        <v>121</v>
      </c>
      <c r="C32" s="12" t="s">
        <v>271</v>
      </c>
      <c r="D32" s="259">
        <f>D28</f>
        <v>319687310.65</v>
      </c>
      <c r="E32" s="259">
        <f>SUM(E28)</f>
        <v>228226368.16</v>
      </c>
      <c r="F32" s="259">
        <f>SUM(F28)</f>
        <v>212376536.41</v>
      </c>
    </row>
    <row r="33" spans="1:6" ht="32.25" thickBot="1">
      <c r="A33" s="13" t="s">
        <v>112</v>
      </c>
      <c r="B33" s="13" t="s">
        <v>122</v>
      </c>
      <c r="C33" s="12" t="s">
        <v>273</v>
      </c>
      <c r="D33" s="259">
        <f>D28</f>
        <v>319687310.65</v>
      </c>
      <c r="E33" s="259">
        <f>SUM(E28)</f>
        <v>228226368.16</v>
      </c>
      <c r="F33" s="259">
        <f>SUM(F28)</f>
        <v>212376536.41</v>
      </c>
    </row>
    <row r="34" spans="1:6" ht="32.25" thickBot="1">
      <c r="A34" s="13" t="s">
        <v>112</v>
      </c>
      <c r="B34" s="13" t="s">
        <v>123</v>
      </c>
      <c r="C34" s="12" t="s">
        <v>85</v>
      </c>
      <c r="D34" s="259">
        <f>D28</f>
        <v>319687310.65</v>
      </c>
      <c r="E34" s="259">
        <f>SUM(E28)</f>
        <v>228226368.16</v>
      </c>
      <c r="F34" s="259">
        <f>SUM(F28)</f>
        <v>212376536.41</v>
      </c>
    </row>
    <row r="38" ht="15">
      <c r="E38" s="432"/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view="pageBreakPreview" zoomScale="59" zoomScaleNormal="80" zoomScaleSheetLayoutView="59" workbookViewId="0" topLeftCell="A4">
      <selection activeCell="A17" sqref="A17"/>
    </sheetView>
  </sheetViews>
  <sheetFormatPr defaultColWidth="9.140625" defaultRowHeight="12.75"/>
  <cols>
    <col min="1" max="1" width="70.00390625" style="105" customWidth="1"/>
    <col min="2" max="2" width="16.140625" style="105" customWidth="1"/>
    <col min="3" max="3" width="11.57421875" style="105" customWidth="1"/>
    <col min="4" max="4" width="0.5625" style="105" hidden="1" customWidth="1"/>
    <col min="5" max="5" width="16.57421875" style="105" customWidth="1"/>
    <col min="6" max="6" width="19.421875" style="435" customWidth="1"/>
    <col min="7" max="7" width="17.140625" style="225" hidden="1" customWidth="1"/>
    <col min="8" max="8" width="16.7109375" style="105" hidden="1" customWidth="1"/>
    <col min="9" max="9" width="17.8515625" style="105" hidden="1" customWidth="1"/>
    <col min="10" max="10" width="19.7109375" style="273" customWidth="1"/>
    <col min="11" max="11" width="0.13671875" style="105" customWidth="1"/>
    <col min="12" max="12" width="9.140625" style="105" hidden="1" customWidth="1"/>
    <col min="13" max="13" width="19.7109375" style="105" customWidth="1"/>
    <col min="14" max="16384" width="9.140625" style="105" customWidth="1"/>
  </cols>
  <sheetData>
    <row r="1" spans="1:7" ht="12.75" customHeight="1">
      <c r="A1" s="486" t="s">
        <v>153</v>
      </c>
      <c r="B1" s="486"/>
      <c r="C1" s="486"/>
      <c r="D1" s="486"/>
      <c r="E1" s="486"/>
      <c r="F1" s="486"/>
      <c r="G1" s="224"/>
    </row>
    <row r="2" spans="1:7" ht="12.75" customHeight="1">
      <c r="A2" s="486" t="s">
        <v>111</v>
      </c>
      <c r="B2" s="486"/>
      <c r="C2" s="486"/>
      <c r="D2" s="486"/>
      <c r="E2" s="486"/>
      <c r="F2" s="486"/>
      <c r="G2" s="224"/>
    </row>
    <row r="3" spans="1:7" ht="15.75">
      <c r="A3" s="486" t="s">
        <v>1486</v>
      </c>
      <c r="B3" s="486"/>
      <c r="C3" s="486"/>
      <c r="D3" s="486"/>
      <c r="E3" s="486"/>
      <c r="F3" s="486"/>
      <c r="G3" s="224"/>
    </row>
    <row r="4" ht="15">
      <c r="B4" s="2"/>
    </row>
    <row r="5" spans="1:7" ht="93.75" customHeight="1">
      <c r="A5" s="487" t="s">
        <v>1514</v>
      </c>
      <c r="B5" s="487"/>
      <c r="C5" s="487"/>
      <c r="D5" s="487"/>
      <c r="E5" s="487"/>
      <c r="F5" s="487"/>
      <c r="G5" s="224"/>
    </row>
    <row r="6" spans="1:7" ht="15.75">
      <c r="A6" s="471"/>
      <c r="B6" s="471"/>
      <c r="C6" s="471"/>
      <c r="D6" s="471"/>
      <c r="E6" s="471"/>
      <c r="F6" s="471"/>
      <c r="G6" s="224"/>
    </row>
    <row r="7" spans="1:2" ht="12.75">
      <c r="A7" s="4"/>
      <c r="B7" s="137"/>
    </row>
    <row r="8" spans="1:7" ht="37.5" customHeight="1">
      <c r="A8" s="503" t="s">
        <v>156</v>
      </c>
      <c r="B8" s="503" t="s">
        <v>307</v>
      </c>
      <c r="C8" s="503" t="s">
        <v>313</v>
      </c>
      <c r="D8" s="503" t="s">
        <v>1523</v>
      </c>
      <c r="E8" s="503"/>
      <c r="F8" s="503"/>
      <c r="G8" s="224"/>
    </row>
    <row r="9" spans="1:7" ht="30" customHeight="1">
      <c r="A9" s="503"/>
      <c r="B9" s="503"/>
      <c r="C9" s="503"/>
      <c r="D9" s="157" t="s">
        <v>224</v>
      </c>
      <c r="E9" s="157" t="s">
        <v>610</v>
      </c>
      <c r="F9" s="436" t="s">
        <v>225</v>
      </c>
      <c r="G9" s="226" t="s">
        <v>1332</v>
      </c>
    </row>
    <row r="10" spans="1:7" ht="16.5" customHeight="1">
      <c r="A10" s="158">
        <v>1</v>
      </c>
      <c r="B10" s="158">
        <v>2</v>
      </c>
      <c r="C10" s="158">
        <v>3</v>
      </c>
      <c r="D10" s="158">
        <v>4</v>
      </c>
      <c r="E10" s="158">
        <v>4</v>
      </c>
      <c r="F10" s="158">
        <v>5</v>
      </c>
      <c r="G10" s="227">
        <v>5</v>
      </c>
    </row>
    <row r="11" spans="1:13" ht="47.25">
      <c r="A11" s="127" t="s">
        <v>646</v>
      </c>
      <c r="B11" s="22" t="s">
        <v>334</v>
      </c>
      <c r="C11" s="103"/>
      <c r="D11" s="131">
        <f>D12</f>
        <v>-816000</v>
      </c>
      <c r="E11" s="131">
        <f>E12</f>
        <v>0</v>
      </c>
      <c r="F11" s="131">
        <f>F12+F15</f>
        <v>999596.66</v>
      </c>
      <c r="G11" s="228">
        <f>G12+G15</f>
        <v>998827.09</v>
      </c>
      <c r="I11" s="241">
        <v>1189309.5</v>
      </c>
      <c r="M11" s="242"/>
    </row>
    <row r="12" spans="1:13" ht="30" customHeight="1">
      <c r="A12" s="108" t="s">
        <v>1274</v>
      </c>
      <c r="B12" s="19" t="s">
        <v>335</v>
      </c>
      <c r="C12" s="58"/>
      <c r="D12" s="81">
        <f>SUM(D14:D17)</f>
        <v>-816000</v>
      </c>
      <c r="E12" s="81">
        <f>E13+E15</f>
        <v>0</v>
      </c>
      <c r="F12" s="81">
        <f>F13</f>
        <v>699596.66</v>
      </c>
      <c r="G12" s="229">
        <f>G13</f>
        <v>698827.09</v>
      </c>
      <c r="I12" s="241">
        <v>843718.79</v>
      </c>
      <c r="M12" s="242"/>
    </row>
    <row r="13" spans="1:13" ht="31.5">
      <c r="A13" s="108" t="s">
        <v>895</v>
      </c>
      <c r="B13" s="19" t="s">
        <v>336</v>
      </c>
      <c r="C13" s="58"/>
      <c r="D13" s="81"/>
      <c r="E13" s="81">
        <f>SUM(E14)</f>
        <v>0</v>
      </c>
      <c r="F13" s="81">
        <f>SUM(F14)</f>
        <v>699596.66</v>
      </c>
      <c r="G13" s="229">
        <f>SUM(G14)</f>
        <v>698827.09</v>
      </c>
      <c r="H13" s="152"/>
      <c r="I13" s="241">
        <v>843718.79</v>
      </c>
      <c r="M13" s="242"/>
    </row>
    <row r="14" spans="1:13" ht="63">
      <c r="A14" s="64" t="s">
        <v>582</v>
      </c>
      <c r="B14" s="20" t="s">
        <v>337</v>
      </c>
      <c r="C14" s="59">
        <v>200</v>
      </c>
      <c r="D14" s="78">
        <v>-360000</v>
      </c>
      <c r="E14" s="78"/>
      <c r="F14" s="177">
        <v>699596.66</v>
      </c>
      <c r="G14" s="230">
        <v>698827.09</v>
      </c>
      <c r="H14" s="116"/>
      <c r="I14" s="241">
        <v>843718.79</v>
      </c>
      <c r="M14" s="242"/>
    </row>
    <row r="15" spans="1:13" ht="31.5">
      <c r="A15" s="108" t="s">
        <v>1275</v>
      </c>
      <c r="B15" s="19" t="s">
        <v>1277</v>
      </c>
      <c r="C15" s="58"/>
      <c r="D15" s="78"/>
      <c r="E15" s="104">
        <f>E17</f>
        <v>0</v>
      </c>
      <c r="F15" s="104">
        <f>F17</f>
        <v>300000</v>
      </c>
      <c r="G15" s="231">
        <f>G17</f>
        <v>300000</v>
      </c>
      <c r="H15" s="116"/>
      <c r="I15" s="241">
        <v>345590.71</v>
      </c>
      <c r="M15" s="242"/>
    </row>
    <row r="16" spans="1:13" ht="33.75" customHeight="1">
      <c r="A16" s="108" t="s">
        <v>870</v>
      </c>
      <c r="B16" s="19" t="s">
        <v>1276</v>
      </c>
      <c r="C16" s="58"/>
      <c r="D16" s="81"/>
      <c r="E16" s="81">
        <f>SUM(E17)</f>
        <v>0</v>
      </c>
      <c r="F16" s="81">
        <f>SUM(F17)</f>
        <v>300000</v>
      </c>
      <c r="G16" s="229">
        <f>SUM(G17)</f>
        <v>300000</v>
      </c>
      <c r="H16" s="116"/>
      <c r="I16" s="241">
        <v>345590.71</v>
      </c>
      <c r="M16" s="242"/>
    </row>
    <row r="17" spans="1:13" ht="61.5" customHeight="1">
      <c r="A17" s="64" t="s">
        <v>583</v>
      </c>
      <c r="B17" s="20" t="s">
        <v>1278</v>
      </c>
      <c r="C17" s="59">
        <v>200</v>
      </c>
      <c r="D17" s="78">
        <v>-456000</v>
      </c>
      <c r="E17" s="78"/>
      <c r="F17" s="115">
        <v>300000</v>
      </c>
      <c r="G17" s="230">
        <v>300000</v>
      </c>
      <c r="H17" s="116"/>
      <c r="I17" s="241">
        <v>345590.71</v>
      </c>
      <c r="M17" s="242"/>
    </row>
    <row r="18" spans="1:13" ht="31.5">
      <c r="A18" s="127" t="s">
        <v>857</v>
      </c>
      <c r="B18" s="124" t="s">
        <v>338</v>
      </c>
      <c r="C18" s="433"/>
      <c r="D18" s="131" t="e">
        <f>D19+D25+#REF!+#REF!+#REF!+#REF!</f>
        <v>#REF!</v>
      </c>
      <c r="E18" s="131">
        <f>E19+E25+E46+E49</f>
        <v>0</v>
      </c>
      <c r="F18" s="131">
        <f>F19+F25+F46+F49</f>
        <v>41619120.910000004</v>
      </c>
      <c r="G18" s="228">
        <f>G19+G25+G46+G49</f>
        <v>40670532.309999995</v>
      </c>
      <c r="H18" s="239">
        <f>F18-E18</f>
        <v>41619120.910000004</v>
      </c>
      <c r="I18" s="241">
        <v>44426248.65</v>
      </c>
      <c r="M18" s="242"/>
    </row>
    <row r="19" spans="1:13" ht="31.5">
      <c r="A19" s="128" t="s">
        <v>339</v>
      </c>
      <c r="B19" s="19" t="s">
        <v>340</v>
      </c>
      <c r="C19" s="58"/>
      <c r="D19" s="81">
        <f>SUM(D21:D21)</f>
        <v>-47100</v>
      </c>
      <c r="E19" s="81">
        <f>E20+E22</f>
        <v>0</v>
      </c>
      <c r="F19" s="81">
        <f>F20+F22</f>
        <v>1354601.12</v>
      </c>
      <c r="G19" s="229">
        <f>G20+G22</f>
        <v>1370453.76</v>
      </c>
      <c r="H19" s="239"/>
      <c r="I19" s="241">
        <v>1370453.76</v>
      </c>
      <c r="M19" s="242"/>
    </row>
    <row r="20" spans="1:13" ht="31.5">
      <c r="A20" s="128" t="s">
        <v>341</v>
      </c>
      <c r="B20" s="19" t="s">
        <v>342</v>
      </c>
      <c r="C20" s="58"/>
      <c r="D20" s="81"/>
      <c r="E20" s="81">
        <f>SUM(E21:E21)</f>
        <v>0</v>
      </c>
      <c r="F20" s="81">
        <f>SUM(F21:F21)</f>
        <v>83000</v>
      </c>
      <c r="G20" s="229">
        <f>SUM(G21:G21)</f>
        <v>115900</v>
      </c>
      <c r="H20" s="239"/>
      <c r="I20" s="241">
        <v>115900</v>
      </c>
      <c r="M20" s="242"/>
    </row>
    <row r="21" spans="1:13" ht="96" customHeight="1">
      <c r="A21" s="61" t="s">
        <v>923</v>
      </c>
      <c r="B21" s="20" t="s">
        <v>343</v>
      </c>
      <c r="C21" s="59">
        <v>200</v>
      </c>
      <c r="D21" s="78">
        <v>-47100</v>
      </c>
      <c r="E21" s="78"/>
      <c r="F21" s="177">
        <v>83000</v>
      </c>
      <c r="G21" s="230">
        <f>145900-30000</f>
        <v>115900</v>
      </c>
      <c r="H21" s="239"/>
      <c r="I21" s="241">
        <v>115900</v>
      </c>
      <c r="M21" s="242"/>
    </row>
    <row r="22" spans="1:13" ht="31.5">
      <c r="A22" s="160" t="s">
        <v>1428</v>
      </c>
      <c r="B22" s="102" t="s">
        <v>871</v>
      </c>
      <c r="C22" s="103"/>
      <c r="D22" s="104"/>
      <c r="E22" s="104">
        <f>SUM(E23:E24)</f>
        <v>0</v>
      </c>
      <c r="F22" s="104">
        <f>SUM(F23:F24)</f>
        <v>1271601.12</v>
      </c>
      <c r="G22" s="231">
        <f>SUM(G23:G24)</f>
        <v>1254553.76</v>
      </c>
      <c r="H22" s="239"/>
      <c r="I22" s="241">
        <v>1254553.76</v>
      </c>
      <c r="M22" s="242"/>
    </row>
    <row r="23" spans="1:13" ht="63">
      <c r="A23" s="60" t="s">
        <v>602</v>
      </c>
      <c r="B23" s="20" t="s">
        <v>872</v>
      </c>
      <c r="C23" s="59">
        <v>200</v>
      </c>
      <c r="D23" s="78"/>
      <c r="E23" s="78"/>
      <c r="F23" s="115">
        <v>16265.04</v>
      </c>
      <c r="G23" s="230">
        <v>18540.2</v>
      </c>
      <c r="H23" s="239"/>
      <c r="I23" s="241">
        <v>18540.2</v>
      </c>
      <c r="M23" s="242"/>
    </row>
    <row r="24" spans="1:13" ht="63">
      <c r="A24" s="60" t="s">
        <v>464</v>
      </c>
      <c r="B24" s="20" t="s">
        <v>872</v>
      </c>
      <c r="C24" s="59">
        <v>300</v>
      </c>
      <c r="D24" s="78">
        <v>30000</v>
      </c>
      <c r="E24" s="78"/>
      <c r="F24" s="177">
        <v>1255336.08</v>
      </c>
      <c r="G24" s="230">
        <v>1236013.56</v>
      </c>
      <c r="H24" s="239"/>
      <c r="I24" s="241">
        <v>1236013.56</v>
      </c>
      <c r="M24" s="242"/>
    </row>
    <row r="25" spans="1:13" ht="31.5">
      <c r="A25" s="128" t="s">
        <v>344</v>
      </c>
      <c r="B25" s="19" t="s">
        <v>345</v>
      </c>
      <c r="C25" s="58"/>
      <c r="D25" s="81" t="e">
        <f>SUM(D29:D291)</f>
        <v>#REF!</v>
      </c>
      <c r="E25" s="81">
        <f>E26+E28+E44</f>
        <v>0</v>
      </c>
      <c r="F25" s="81">
        <f>F26+F28+F44</f>
        <v>32483586.200000003</v>
      </c>
      <c r="G25" s="229">
        <f>G26+G28+G44</f>
        <v>31222640.559999995</v>
      </c>
      <c r="H25" s="239">
        <f>F25-E25</f>
        <v>32483586.200000003</v>
      </c>
      <c r="I25" s="241">
        <v>31366738.559999995</v>
      </c>
      <c r="M25" s="242"/>
    </row>
    <row r="26" spans="1:13" ht="47.25">
      <c r="A26" s="128" t="s">
        <v>346</v>
      </c>
      <c r="B26" s="19" t="s">
        <v>347</v>
      </c>
      <c r="C26" s="58"/>
      <c r="D26" s="81"/>
      <c r="E26" s="81">
        <f>E27</f>
        <v>0</v>
      </c>
      <c r="F26" s="81">
        <f>F27</f>
        <v>1353398</v>
      </c>
      <c r="G26" s="229">
        <f>G27</f>
        <v>1298844</v>
      </c>
      <c r="H26" s="239"/>
      <c r="I26" s="241">
        <v>1298844</v>
      </c>
      <c r="M26" s="242"/>
    </row>
    <row r="27" spans="1:13" ht="78.75">
      <c r="A27" s="60" t="s">
        <v>348</v>
      </c>
      <c r="B27" s="20" t="s">
        <v>349</v>
      </c>
      <c r="C27" s="59">
        <v>100</v>
      </c>
      <c r="D27" s="78">
        <v>1001205</v>
      </c>
      <c r="E27" s="78"/>
      <c r="F27" s="456">
        <f>1039476+313922</f>
        <v>1353398</v>
      </c>
      <c r="G27" s="230">
        <v>1298844</v>
      </c>
      <c r="H27" s="239"/>
      <c r="I27" s="241">
        <v>1298844</v>
      </c>
      <c r="M27" s="242"/>
    </row>
    <row r="28" spans="1:13" ht="78.75">
      <c r="A28" s="161" t="s">
        <v>960</v>
      </c>
      <c r="B28" s="102" t="s">
        <v>350</v>
      </c>
      <c r="C28" s="103"/>
      <c r="D28" s="104"/>
      <c r="E28" s="104">
        <f>SUM(E29:E43)</f>
        <v>0</v>
      </c>
      <c r="F28" s="104">
        <f>SUM(F29:F43)</f>
        <v>30502924.200000003</v>
      </c>
      <c r="G28" s="231">
        <f>SUM(G29:G43)</f>
        <v>29360922.159999996</v>
      </c>
      <c r="H28" s="239">
        <f>F28-E28</f>
        <v>30502924.200000003</v>
      </c>
      <c r="I28" s="241">
        <v>29505020.159999996</v>
      </c>
      <c r="M28" s="242"/>
    </row>
    <row r="29" spans="1:13" ht="81" customHeight="1">
      <c r="A29" s="60" t="s">
        <v>741</v>
      </c>
      <c r="B29" s="20" t="s">
        <v>352</v>
      </c>
      <c r="C29" s="59">
        <v>100</v>
      </c>
      <c r="D29" s="78">
        <v>15078984</v>
      </c>
      <c r="E29" s="78"/>
      <c r="F29" s="177">
        <v>20432302.03</v>
      </c>
      <c r="G29" s="230">
        <v>19682854.39</v>
      </c>
      <c r="I29" s="241">
        <v>19682854.39</v>
      </c>
      <c r="M29" s="242"/>
    </row>
    <row r="30" spans="1:13" ht="47.25">
      <c r="A30" s="60" t="s">
        <v>584</v>
      </c>
      <c r="B30" s="20" t="s">
        <v>352</v>
      </c>
      <c r="C30" s="59">
        <v>200</v>
      </c>
      <c r="D30" s="78">
        <v>5279911</v>
      </c>
      <c r="E30" s="78"/>
      <c r="F30" s="115">
        <f>457953+17845+915834+337495.16</f>
        <v>1729127.16</v>
      </c>
      <c r="G30" s="230">
        <f>1585184.56+21324.95-154.85</f>
        <v>1606354.66</v>
      </c>
      <c r="I30" s="241">
        <v>1606354.66</v>
      </c>
      <c r="M30" s="242"/>
    </row>
    <row r="31" spans="1:13" ht="32.25" customHeight="1">
      <c r="A31" s="60" t="s">
        <v>981</v>
      </c>
      <c r="B31" s="20" t="s">
        <v>352</v>
      </c>
      <c r="C31" s="59">
        <v>300</v>
      </c>
      <c r="D31" s="78"/>
      <c r="E31" s="78"/>
      <c r="F31" s="115">
        <v>0</v>
      </c>
      <c r="G31" s="230">
        <v>0</v>
      </c>
      <c r="I31" s="241">
        <v>0</v>
      </c>
      <c r="M31" s="242"/>
    </row>
    <row r="32" spans="1:13" ht="31.5">
      <c r="A32" s="60" t="s">
        <v>351</v>
      </c>
      <c r="B32" s="20" t="s">
        <v>352</v>
      </c>
      <c r="C32" s="59">
        <v>800</v>
      </c>
      <c r="D32" s="78">
        <v>257000</v>
      </c>
      <c r="E32" s="78"/>
      <c r="F32" s="177">
        <v>58000</v>
      </c>
      <c r="G32" s="230">
        <v>58000</v>
      </c>
      <c r="I32" s="241">
        <v>58000</v>
      </c>
      <c r="M32" s="242"/>
    </row>
    <row r="33" spans="1:13" ht="82.5" customHeight="1">
      <c r="A33" s="60" t="s">
        <v>947</v>
      </c>
      <c r="B33" s="20" t="s">
        <v>553</v>
      </c>
      <c r="C33" s="59">
        <v>100</v>
      </c>
      <c r="D33" s="78"/>
      <c r="E33" s="78"/>
      <c r="F33" s="115">
        <v>509915.28</v>
      </c>
      <c r="G33" s="230">
        <v>489343.68</v>
      </c>
      <c r="I33" s="241">
        <v>489343.68</v>
      </c>
      <c r="M33" s="242"/>
    </row>
    <row r="34" spans="1:13" ht="78.75">
      <c r="A34" s="60" t="s">
        <v>353</v>
      </c>
      <c r="B34" s="20" t="s">
        <v>354</v>
      </c>
      <c r="C34" s="59">
        <v>100</v>
      </c>
      <c r="D34" s="78">
        <v>644418</v>
      </c>
      <c r="E34" s="78"/>
      <c r="F34" s="115">
        <v>247953.91999999998</v>
      </c>
      <c r="G34" s="230">
        <v>237904.56</v>
      </c>
      <c r="I34" s="241">
        <v>237904.56</v>
      </c>
      <c r="M34" s="242"/>
    </row>
    <row r="35" spans="1:13" ht="47.25">
      <c r="A35" s="60" t="s">
        <v>585</v>
      </c>
      <c r="B35" s="20" t="s">
        <v>354</v>
      </c>
      <c r="C35" s="59">
        <v>200</v>
      </c>
      <c r="D35" s="78">
        <v>422600</v>
      </c>
      <c r="E35" s="78"/>
      <c r="F35" s="115">
        <v>520479</v>
      </c>
      <c r="G35" s="230">
        <v>520479</v>
      </c>
      <c r="I35" s="241">
        <v>570479</v>
      </c>
      <c r="M35" s="242"/>
    </row>
    <row r="36" spans="1:13" ht="31.5">
      <c r="A36" s="60" t="s">
        <v>913</v>
      </c>
      <c r="B36" s="20" t="s">
        <v>354</v>
      </c>
      <c r="C36" s="59">
        <v>300</v>
      </c>
      <c r="D36" s="78"/>
      <c r="E36" s="78"/>
      <c r="F36" s="115">
        <v>18392</v>
      </c>
      <c r="G36" s="230">
        <v>18130</v>
      </c>
      <c r="I36" s="241">
        <v>18130</v>
      </c>
      <c r="M36" s="242"/>
    </row>
    <row r="37" spans="1:13" ht="79.5" customHeight="1">
      <c r="A37" s="60" t="s">
        <v>540</v>
      </c>
      <c r="B37" s="20" t="s">
        <v>356</v>
      </c>
      <c r="C37" s="59">
        <v>100</v>
      </c>
      <c r="D37" s="78">
        <v>3118930</v>
      </c>
      <c r="E37" s="78"/>
      <c r="F37" s="177">
        <f>4278731.61+180013.49</f>
        <v>4458745.100000001</v>
      </c>
      <c r="G37" s="230">
        <v>4278731.61</v>
      </c>
      <c r="H37" s="115">
        <v>4278731.61</v>
      </c>
      <c r="I37" s="241">
        <v>4280731.61</v>
      </c>
      <c r="M37" s="242"/>
    </row>
    <row r="38" spans="1:13" ht="47.25">
      <c r="A38" s="60" t="s">
        <v>586</v>
      </c>
      <c r="B38" s="20" t="s">
        <v>356</v>
      </c>
      <c r="C38" s="59">
        <v>200</v>
      </c>
      <c r="D38" s="78">
        <v>266570</v>
      </c>
      <c r="E38" s="78"/>
      <c r="F38" s="115">
        <v>786950.65</v>
      </c>
      <c r="G38" s="230">
        <v>773450.65</v>
      </c>
      <c r="H38" s="115">
        <v>773450.65</v>
      </c>
      <c r="I38" s="241">
        <v>865548.65</v>
      </c>
      <c r="M38" s="242"/>
    </row>
    <row r="39" spans="1:13" ht="36.75" customHeight="1">
      <c r="A39" s="60" t="s">
        <v>355</v>
      </c>
      <c r="B39" s="113" t="s">
        <v>356</v>
      </c>
      <c r="C39" s="114">
        <v>800</v>
      </c>
      <c r="D39" s="78"/>
      <c r="E39" s="78"/>
      <c r="F39" s="115">
        <v>0</v>
      </c>
      <c r="G39" s="230"/>
      <c r="H39" s="152"/>
      <c r="I39" s="241"/>
      <c r="M39" s="242"/>
    </row>
    <row r="40" spans="1:13" ht="82.5" customHeight="1">
      <c r="A40" s="60" t="s">
        <v>560</v>
      </c>
      <c r="B40" s="20" t="s">
        <v>358</v>
      </c>
      <c r="C40" s="59">
        <v>100</v>
      </c>
      <c r="D40" s="78">
        <v>1400000</v>
      </c>
      <c r="E40" s="78"/>
      <c r="F40" s="191">
        <f>920647.2+278035.46</f>
        <v>1198682.66</v>
      </c>
      <c r="G40" s="232">
        <v>1150297.21</v>
      </c>
      <c r="I40" s="241">
        <v>1150297.21</v>
      </c>
      <c r="M40" s="242"/>
    </row>
    <row r="41" spans="1:13" ht="47.25">
      <c r="A41" s="60" t="s">
        <v>587</v>
      </c>
      <c r="B41" s="20" t="s">
        <v>358</v>
      </c>
      <c r="C41" s="59">
        <v>200</v>
      </c>
      <c r="D41" s="78"/>
      <c r="E41" s="78"/>
      <c r="F41" s="431">
        <f>500+4000+5000+210966.4+16110</f>
        <v>236576.4</v>
      </c>
      <c r="G41" s="232">
        <v>239576.4</v>
      </c>
      <c r="I41" s="241">
        <v>239576.4</v>
      </c>
      <c r="M41" s="242"/>
    </row>
    <row r="42" spans="1:13" ht="49.5" customHeight="1">
      <c r="A42" s="163" t="s">
        <v>612</v>
      </c>
      <c r="B42" s="20" t="s">
        <v>1234</v>
      </c>
      <c r="C42" s="59">
        <v>300</v>
      </c>
      <c r="D42" s="78"/>
      <c r="E42" s="78"/>
      <c r="F42" s="177">
        <v>9000</v>
      </c>
      <c r="G42" s="230">
        <v>9000</v>
      </c>
      <c r="I42" s="241">
        <v>9000</v>
      </c>
      <c r="M42" s="242"/>
    </row>
    <row r="43" spans="1:13" ht="47.25" customHeight="1">
      <c r="A43" s="60" t="s">
        <v>589</v>
      </c>
      <c r="B43" s="20" t="s">
        <v>360</v>
      </c>
      <c r="C43" s="59">
        <v>200</v>
      </c>
      <c r="D43" s="78">
        <v>302040</v>
      </c>
      <c r="E43" s="78"/>
      <c r="F43" s="177">
        <v>296800</v>
      </c>
      <c r="G43" s="230">
        <v>296800</v>
      </c>
      <c r="I43" s="241">
        <v>296800</v>
      </c>
      <c r="M43" s="242"/>
    </row>
    <row r="44" spans="1:13" ht="15.75">
      <c r="A44" s="161" t="s">
        <v>361</v>
      </c>
      <c r="B44" s="102" t="s">
        <v>362</v>
      </c>
      <c r="C44" s="103"/>
      <c r="D44" s="104"/>
      <c r="E44" s="104">
        <f>E45</f>
        <v>0</v>
      </c>
      <c r="F44" s="104">
        <f>F45</f>
        <v>627264</v>
      </c>
      <c r="G44" s="231">
        <f>G45</f>
        <v>562874.4</v>
      </c>
      <c r="I44" s="241">
        <v>562874.4</v>
      </c>
      <c r="M44" s="242"/>
    </row>
    <row r="45" spans="1:13" ht="63">
      <c r="A45" s="60" t="s">
        <v>590</v>
      </c>
      <c r="B45" s="20" t="s">
        <v>363</v>
      </c>
      <c r="C45" s="59">
        <v>200</v>
      </c>
      <c r="D45" s="78">
        <v>400000</v>
      </c>
      <c r="E45" s="78"/>
      <c r="F45" s="115">
        <v>627264</v>
      </c>
      <c r="G45" s="230">
        <v>562874.4</v>
      </c>
      <c r="I45" s="241">
        <v>562874.4</v>
      </c>
      <c r="M45" s="242"/>
    </row>
    <row r="46" spans="1:13" ht="31.5">
      <c r="A46" s="161" t="s">
        <v>364</v>
      </c>
      <c r="B46" s="102" t="s">
        <v>366</v>
      </c>
      <c r="C46" s="103"/>
      <c r="D46" s="104"/>
      <c r="E46" s="104">
        <f aca="true" t="shared" si="0" ref="E46:G47">E47</f>
        <v>0</v>
      </c>
      <c r="F46" s="104">
        <f t="shared" si="0"/>
        <v>305386.45</v>
      </c>
      <c r="G46" s="231">
        <f t="shared" si="0"/>
        <v>292660.23</v>
      </c>
      <c r="H46" s="152">
        <f>F46-E46</f>
        <v>305386.45</v>
      </c>
      <c r="I46" s="241">
        <v>292970.57</v>
      </c>
      <c r="M46" s="242"/>
    </row>
    <row r="47" spans="1:13" ht="47.25" customHeight="1">
      <c r="A47" s="161" t="s">
        <v>365</v>
      </c>
      <c r="B47" s="102" t="s">
        <v>367</v>
      </c>
      <c r="C47" s="103"/>
      <c r="D47" s="104"/>
      <c r="E47" s="104">
        <f t="shared" si="0"/>
        <v>0</v>
      </c>
      <c r="F47" s="104">
        <f t="shared" si="0"/>
        <v>305386.45</v>
      </c>
      <c r="G47" s="231">
        <f t="shared" si="0"/>
        <v>292660.23</v>
      </c>
      <c r="H47" s="152">
        <f>F47-E47</f>
        <v>305386.45</v>
      </c>
      <c r="I47" s="241">
        <v>292970.57</v>
      </c>
      <c r="M47" s="242"/>
    </row>
    <row r="48" spans="1:13" ht="81" customHeight="1">
      <c r="A48" s="60" t="s">
        <v>964</v>
      </c>
      <c r="B48" s="20" t="s">
        <v>368</v>
      </c>
      <c r="C48" s="59">
        <v>200</v>
      </c>
      <c r="D48" s="78"/>
      <c r="E48" s="78"/>
      <c r="F48" s="177">
        <v>305386.45</v>
      </c>
      <c r="G48" s="230">
        <v>292660.23</v>
      </c>
      <c r="H48" s="115">
        <v>292660.23</v>
      </c>
      <c r="I48" s="241">
        <v>292970.57</v>
      </c>
      <c r="M48" s="242"/>
    </row>
    <row r="49" spans="1:13" ht="31.5">
      <c r="A49" s="161" t="s">
        <v>1429</v>
      </c>
      <c r="B49" s="102" t="s">
        <v>873</v>
      </c>
      <c r="C49" s="103"/>
      <c r="D49" s="78"/>
      <c r="E49" s="104">
        <f>E50</f>
        <v>0</v>
      </c>
      <c r="F49" s="104">
        <f>F50</f>
        <v>7475547.140000001</v>
      </c>
      <c r="G49" s="231">
        <f>G50</f>
        <v>7784777.76</v>
      </c>
      <c r="H49" s="152">
        <f>F49-E49</f>
        <v>7475547.140000001</v>
      </c>
      <c r="I49" s="241">
        <v>11396085.76</v>
      </c>
      <c r="M49" s="242"/>
    </row>
    <row r="50" spans="1:13" ht="31.5">
      <c r="A50" s="161" t="s">
        <v>976</v>
      </c>
      <c r="B50" s="102" t="s">
        <v>874</v>
      </c>
      <c r="C50" s="103"/>
      <c r="D50" s="78"/>
      <c r="E50" s="104">
        <f>SUM(E51:E53)</f>
        <v>0</v>
      </c>
      <c r="F50" s="104">
        <f>SUM(F51:F53)</f>
        <v>7475547.140000001</v>
      </c>
      <c r="G50" s="231">
        <f>SUM(G51:G53)</f>
        <v>7784777.76</v>
      </c>
      <c r="H50" s="152">
        <f>F50-E50</f>
        <v>7475547.140000001</v>
      </c>
      <c r="I50" s="241">
        <v>11396085.76</v>
      </c>
      <c r="M50" s="242"/>
    </row>
    <row r="51" spans="1:13" ht="78.75">
      <c r="A51" s="106" t="s">
        <v>938</v>
      </c>
      <c r="B51" s="21" t="s">
        <v>875</v>
      </c>
      <c r="C51" s="79">
        <v>100</v>
      </c>
      <c r="D51" s="80"/>
      <c r="E51" s="80"/>
      <c r="F51" s="115">
        <v>3899341</v>
      </c>
      <c r="G51" s="230">
        <v>3756619</v>
      </c>
      <c r="H51" s="242"/>
      <c r="I51" s="241">
        <v>3756619</v>
      </c>
      <c r="M51" s="242"/>
    </row>
    <row r="52" spans="1:13" ht="47.25">
      <c r="A52" s="106" t="s">
        <v>936</v>
      </c>
      <c r="B52" s="21" t="s">
        <v>875</v>
      </c>
      <c r="C52" s="59">
        <v>200</v>
      </c>
      <c r="D52" s="78"/>
      <c r="E52" s="78"/>
      <c r="F52" s="115">
        <v>3444781.14</v>
      </c>
      <c r="G52" s="230">
        <v>3895158.76</v>
      </c>
      <c r="H52" s="241">
        <v>3895158.76</v>
      </c>
      <c r="I52" s="241">
        <v>7506466.76</v>
      </c>
      <c r="M52" s="242"/>
    </row>
    <row r="53" spans="1:13" ht="31.5">
      <c r="A53" s="106" t="s">
        <v>937</v>
      </c>
      <c r="B53" s="21" t="s">
        <v>875</v>
      </c>
      <c r="C53" s="59">
        <v>800</v>
      </c>
      <c r="D53" s="78"/>
      <c r="E53" s="78"/>
      <c r="F53" s="115">
        <v>131425</v>
      </c>
      <c r="G53" s="230">
        <v>133000</v>
      </c>
      <c r="I53" s="241">
        <v>133000</v>
      </c>
      <c r="M53" s="242"/>
    </row>
    <row r="54" spans="1:13" ht="31.5">
      <c r="A54" s="272" t="s">
        <v>647</v>
      </c>
      <c r="B54" s="22" t="s">
        <v>371</v>
      </c>
      <c r="C54" s="159"/>
      <c r="D54" s="131">
        <f>D55</f>
        <v>-1714607.6</v>
      </c>
      <c r="E54" s="131">
        <f>E55+E64+E67</f>
        <v>0</v>
      </c>
      <c r="F54" s="131">
        <f>F55+F64+F67</f>
        <v>15750152.76</v>
      </c>
      <c r="G54" s="228">
        <f>G55+G64+G67</f>
        <v>8810405.3</v>
      </c>
      <c r="I54" s="241">
        <v>17058919.47</v>
      </c>
      <c r="M54" s="242"/>
    </row>
    <row r="55" spans="1:13" ht="34.5" customHeight="1">
      <c r="A55" s="160" t="s">
        <v>878</v>
      </c>
      <c r="B55" s="19" t="s">
        <v>372</v>
      </c>
      <c r="C55" s="58"/>
      <c r="D55" s="81">
        <f>SUM(D57:D61)</f>
        <v>-1714607.6</v>
      </c>
      <c r="E55" s="81">
        <f>E56</f>
        <v>0</v>
      </c>
      <c r="F55" s="81">
        <f>F56</f>
        <v>15680152.76</v>
      </c>
      <c r="G55" s="229">
        <f>G56</f>
        <v>8740405.3</v>
      </c>
      <c r="I55" s="241">
        <v>16988919.47</v>
      </c>
      <c r="M55" s="242"/>
    </row>
    <row r="56" spans="1:13" ht="31.5">
      <c r="A56" s="160" t="s">
        <v>877</v>
      </c>
      <c r="B56" s="19" t="s">
        <v>373</v>
      </c>
      <c r="C56" s="58"/>
      <c r="D56" s="81"/>
      <c r="E56" s="81">
        <f>SUM(E57:E63)</f>
        <v>0</v>
      </c>
      <c r="F56" s="81">
        <f>SUM(F57:F63)</f>
        <v>15680152.76</v>
      </c>
      <c r="G56" s="229">
        <f>SUM(G57:G63)</f>
        <v>8740405.3</v>
      </c>
      <c r="I56" s="241">
        <v>16988919.47</v>
      </c>
      <c r="M56" s="242"/>
    </row>
    <row r="57" spans="1:13" ht="47.25">
      <c r="A57" s="162" t="s">
        <v>879</v>
      </c>
      <c r="B57" s="20" t="s">
        <v>374</v>
      </c>
      <c r="C57" s="59">
        <v>200</v>
      </c>
      <c r="D57" s="78">
        <v>-1714607.6</v>
      </c>
      <c r="E57" s="78"/>
      <c r="F57" s="115">
        <v>3105606.06</v>
      </c>
      <c r="G57" s="230">
        <f>3105606.06-941354.1</f>
        <v>2164251.96</v>
      </c>
      <c r="I57" s="241">
        <v>2164251.96</v>
      </c>
      <c r="M57" s="242"/>
    </row>
    <row r="58" spans="1:13" ht="47.25">
      <c r="A58" s="162" t="s">
        <v>880</v>
      </c>
      <c r="B58" s="20" t="s">
        <v>915</v>
      </c>
      <c r="C58" s="59">
        <v>200</v>
      </c>
      <c r="D58" s="78"/>
      <c r="E58" s="136"/>
      <c r="F58" s="115">
        <v>4767359.87</v>
      </c>
      <c r="G58" s="230">
        <v>4494799.24</v>
      </c>
      <c r="I58" s="241">
        <v>4494799.24</v>
      </c>
      <c r="M58" s="242"/>
    </row>
    <row r="59" spans="1:13" ht="31.5">
      <c r="A59" s="162" t="s">
        <v>896</v>
      </c>
      <c r="B59" s="20" t="s">
        <v>916</v>
      </c>
      <c r="C59" s="59">
        <v>200</v>
      </c>
      <c r="D59" s="78"/>
      <c r="E59" s="78"/>
      <c r="F59" s="115">
        <v>0</v>
      </c>
      <c r="G59" s="230">
        <v>0</v>
      </c>
      <c r="I59" s="241">
        <v>0</v>
      </c>
      <c r="M59" s="242"/>
    </row>
    <row r="60" spans="1:13" ht="47.25">
      <c r="A60" s="162" t="s">
        <v>956</v>
      </c>
      <c r="B60" s="20" t="s">
        <v>917</v>
      </c>
      <c r="C60" s="59">
        <v>200</v>
      </c>
      <c r="D60" s="78"/>
      <c r="E60" s="78"/>
      <c r="F60" s="115">
        <v>140000</v>
      </c>
      <c r="G60" s="230">
        <v>140000</v>
      </c>
      <c r="I60" s="241">
        <v>140000</v>
      </c>
      <c r="M60" s="242"/>
    </row>
    <row r="61" spans="1:13" ht="198" customHeight="1">
      <c r="A61" s="162" t="s">
        <v>738</v>
      </c>
      <c r="B61" s="20" t="s">
        <v>736</v>
      </c>
      <c r="C61" s="59">
        <v>500</v>
      </c>
      <c r="D61" s="78"/>
      <c r="E61" s="184"/>
      <c r="F61" s="115">
        <v>0</v>
      </c>
      <c r="G61" s="230">
        <f>1000000+941354.1</f>
        <v>1941354.1</v>
      </c>
      <c r="I61" s="241">
        <v>1941354.1</v>
      </c>
      <c r="M61" s="242"/>
    </row>
    <row r="62" spans="1:13" ht="67.5" customHeight="1">
      <c r="A62" s="163" t="s">
        <v>1404</v>
      </c>
      <c r="B62" s="20" t="s">
        <v>1405</v>
      </c>
      <c r="C62" s="59">
        <v>200</v>
      </c>
      <c r="D62" s="78"/>
      <c r="E62" s="184"/>
      <c r="F62" s="463">
        <v>0</v>
      </c>
      <c r="G62" s="230"/>
      <c r="I62" s="241"/>
      <c r="M62" s="242"/>
    </row>
    <row r="63" spans="1:13" ht="100.5" customHeight="1">
      <c r="A63" s="187" t="s">
        <v>1385</v>
      </c>
      <c r="B63" s="113" t="s">
        <v>982</v>
      </c>
      <c r="C63" s="114">
        <v>200</v>
      </c>
      <c r="D63" s="115"/>
      <c r="E63" s="115"/>
      <c r="F63" s="115">
        <f>7667186.83-7590514.96+7590514.96</f>
        <v>7667186.83</v>
      </c>
      <c r="G63" s="232"/>
      <c r="I63" s="162">
        <v>7899281.67</v>
      </c>
      <c r="M63" s="242"/>
    </row>
    <row r="64" spans="1:13" ht="31.5">
      <c r="A64" s="160" t="s">
        <v>1320</v>
      </c>
      <c r="B64" s="102" t="s">
        <v>622</v>
      </c>
      <c r="C64" s="103"/>
      <c r="D64" s="104"/>
      <c r="E64" s="104">
        <f aca="true" t="shared" si="1" ref="E64:G65">E65</f>
        <v>0</v>
      </c>
      <c r="F64" s="104">
        <f t="shared" si="1"/>
        <v>50000</v>
      </c>
      <c r="G64" s="231">
        <f t="shared" si="1"/>
        <v>50000</v>
      </c>
      <c r="I64" s="241">
        <v>58151.29</v>
      </c>
      <c r="M64" s="242"/>
    </row>
    <row r="65" spans="1:13" ht="31.5">
      <c r="A65" s="160" t="s">
        <v>621</v>
      </c>
      <c r="B65" s="102" t="s">
        <v>623</v>
      </c>
      <c r="C65" s="103"/>
      <c r="D65" s="104"/>
      <c r="E65" s="104">
        <f t="shared" si="1"/>
        <v>0</v>
      </c>
      <c r="F65" s="104">
        <f t="shared" si="1"/>
        <v>50000</v>
      </c>
      <c r="G65" s="231">
        <f t="shared" si="1"/>
        <v>50000</v>
      </c>
      <c r="I65" s="241">
        <v>58151.29</v>
      </c>
      <c r="M65" s="242"/>
    </row>
    <row r="66" spans="1:13" ht="31.5">
      <c r="A66" s="162" t="s">
        <v>881</v>
      </c>
      <c r="B66" s="20" t="s">
        <v>624</v>
      </c>
      <c r="C66" s="59">
        <v>200</v>
      </c>
      <c r="D66" s="78"/>
      <c r="E66" s="78"/>
      <c r="F66" s="191">
        <v>50000</v>
      </c>
      <c r="G66" s="230">
        <v>50000</v>
      </c>
      <c r="I66" s="241">
        <v>58151.29</v>
      </c>
      <c r="M66" s="242"/>
    </row>
    <row r="67" spans="1:13" ht="47.25">
      <c r="A67" s="108" t="s">
        <v>1090</v>
      </c>
      <c r="B67" s="19" t="s">
        <v>1240</v>
      </c>
      <c r="C67" s="103"/>
      <c r="D67" s="104"/>
      <c r="E67" s="104">
        <f>E68</f>
        <v>0</v>
      </c>
      <c r="F67" s="104">
        <f>F68</f>
        <v>20000</v>
      </c>
      <c r="G67" s="231">
        <f>G68</f>
        <v>20000</v>
      </c>
      <c r="I67" s="241">
        <v>11848.71</v>
      </c>
      <c r="M67" s="242"/>
    </row>
    <row r="68" spans="1:13" ht="51" customHeight="1">
      <c r="A68" s="108" t="s">
        <v>1085</v>
      </c>
      <c r="B68" s="19" t="s">
        <v>1241</v>
      </c>
      <c r="C68" s="103"/>
      <c r="D68" s="104"/>
      <c r="E68" s="104">
        <f>SUM(E69:E70)</f>
        <v>0</v>
      </c>
      <c r="F68" s="104">
        <f>SUM(F69:F70)</f>
        <v>20000</v>
      </c>
      <c r="G68" s="231">
        <f>SUM(G69:G70)</f>
        <v>20000</v>
      </c>
      <c r="I68" s="241">
        <v>11848.71</v>
      </c>
      <c r="M68" s="242"/>
    </row>
    <row r="69" spans="1:13" ht="63">
      <c r="A69" s="129" t="s">
        <v>1086</v>
      </c>
      <c r="B69" s="21" t="s">
        <v>1242</v>
      </c>
      <c r="C69" s="79">
        <v>200</v>
      </c>
      <c r="D69" s="80"/>
      <c r="E69" s="80"/>
      <c r="F69" s="80">
        <v>0</v>
      </c>
      <c r="G69" s="233">
        <v>0</v>
      </c>
      <c r="I69" s="241">
        <v>0</v>
      </c>
      <c r="M69" s="242"/>
    </row>
    <row r="70" spans="1:13" ht="81.75" customHeight="1">
      <c r="A70" s="129" t="s">
        <v>1087</v>
      </c>
      <c r="B70" s="21" t="s">
        <v>1243</v>
      </c>
      <c r="C70" s="79">
        <v>200</v>
      </c>
      <c r="D70" s="80"/>
      <c r="E70" s="80"/>
      <c r="F70" s="184">
        <v>20000</v>
      </c>
      <c r="G70" s="230">
        <v>20000</v>
      </c>
      <c r="I70" s="241">
        <v>11848.71</v>
      </c>
      <c r="M70" s="242"/>
    </row>
    <row r="71" spans="1:13" ht="31.5">
      <c r="A71" s="127" t="s">
        <v>648</v>
      </c>
      <c r="B71" s="22" t="s">
        <v>375</v>
      </c>
      <c r="C71" s="159"/>
      <c r="D71" s="131">
        <f>D72</f>
        <v>0</v>
      </c>
      <c r="E71" s="131">
        <f>E72</f>
        <v>0</v>
      </c>
      <c r="F71" s="131">
        <f>F72+F80</f>
        <v>458000</v>
      </c>
      <c r="G71" s="228">
        <f>G72+G80</f>
        <v>458000</v>
      </c>
      <c r="I71" s="241">
        <v>458000</v>
      </c>
      <c r="M71" s="242"/>
    </row>
    <row r="72" spans="1:13" ht="31.5">
      <c r="A72" s="128" t="s">
        <v>376</v>
      </c>
      <c r="B72" s="19" t="s">
        <v>377</v>
      </c>
      <c r="C72" s="58"/>
      <c r="D72" s="81">
        <f>SUM(D74:D76)</f>
        <v>0</v>
      </c>
      <c r="E72" s="81">
        <f>E73+E77</f>
        <v>0</v>
      </c>
      <c r="F72" s="81">
        <f>F73+F77</f>
        <v>458000</v>
      </c>
      <c r="G72" s="229">
        <f>G73+G77</f>
        <v>458000</v>
      </c>
      <c r="I72" s="241">
        <v>458000</v>
      </c>
      <c r="M72" s="242"/>
    </row>
    <row r="73" spans="1:13" ht="31.5">
      <c r="A73" s="128" t="s">
        <v>378</v>
      </c>
      <c r="B73" s="19" t="s">
        <v>379</v>
      </c>
      <c r="C73" s="58"/>
      <c r="D73" s="81"/>
      <c r="E73" s="81">
        <f>SUM(E74:E76)</f>
        <v>0</v>
      </c>
      <c r="F73" s="81">
        <f>SUM(F74:F76)</f>
        <v>30000</v>
      </c>
      <c r="G73" s="229">
        <f>SUM(G74:G76)</f>
        <v>30000</v>
      </c>
      <c r="I73" s="241">
        <v>30000</v>
      </c>
      <c r="M73" s="242"/>
    </row>
    <row r="74" spans="1:13" ht="33.75" customHeight="1">
      <c r="A74" s="60" t="s">
        <v>606</v>
      </c>
      <c r="B74" s="20" t="s">
        <v>380</v>
      </c>
      <c r="C74" s="59">
        <v>200</v>
      </c>
      <c r="D74" s="78"/>
      <c r="E74" s="78"/>
      <c r="F74" s="177">
        <v>10000</v>
      </c>
      <c r="G74" s="230">
        <v>10000</v>
      </c>
      <c r="I74" s="241">
        <v>10000</v>
      </c>
      <c r="M74" s="242"/>
    </row>
    <row r="75" spans="1:13" ht="47.25">
      <c r="A75" s="60" t="s">
        <v>1281</v>
      </c>
      <c r="B75" s="20" t="s">
        <v>381</v>
      </c>
      <c r="C75" s="59">
        <v>200</v>
      </c>
      <c r="D75" s="78"/>
      <c r="E75" s="78"/>
      <c r="F75" s="177">
        <v>20000</v>
      </c>
      <c r="G75" s="230">
        <v>20000</v>
      </c>
      <c r="I75" s="241">
        <v>20000</v>
      </c>
      <c r="M75" s="242"/>
    </row>
    <row r="76" spans="1:13" ht="47.25">
      <c r="A76" s="60" t="s">
        <v>594</v>
      </c>
      <c r="B76" s="20" t="s">
        <v>382</v>
      </c>
      <c r="C76" s="59">
        <v>200</v>
      </c>
      <c r="D76" s="78"/>
      <c r="E76" s="78"/>
      <c r="F76" s="78">
        <v>0</v>
      </c>
      <c r="G76" s="232">
        <v>0</v>
      </c>
      <c r="I76" s="241">
        <v>0</v>
      </c>
      <c r="M76" s="242"/>
    </row>
    <row r="77" spans="1:13" ht="31.5">
      <c r="A77" s="128" t="s">
        <v>899</v>
      </c>
      <c r="B77" s="102" t="s">
        <v>897</v>
      </c>
      <c r="C77" s="103"/>
      <c r="D77" s="104"/>
      <c r="E77" s="104">
        <f>SUM(E78:E79)</f>
        <v>0</v>
      </c>
      <c r="F77" s="104">
        <f>SUM(F78:F83)</f>
        <v>428000</v>
      </c>
      <c r="G77" s="231">
        <f>SUM(G78:G83)</f>
        <v>428000</v>
      </c>
      <c r="I77" s="241">
        <v>428000</v>
      </c>
      <c r="M77" s="242"/>
    </row>
    <row r="78" spans="1:13" ht="47.25">
      <c r="A78" s="60" t="s">
        <v>619</v>
      </c>
      <c r="B78" s="20" t="s">
        <v>898</v>
      </c>
      <c r="C78" s="59">
        <v>800</v>
      </c>
      <c r="D78" s="78"/>
      <c r="E78" s="78"/>
      <c r="F78" s="115">
        <v>258000</v>
      </c>
      <c r="G78" s="230">
        <v>258000</v>
      </c>
      <c r="I78" s="241">
        <v>258000</v>
      </c>
      <c r="M78" s="242"/>
    </row>
    <row r="79" spans="1:13" ht="117.75" customHeight="1">
      <c r="A79" s="60" t="s">
        <v>1282</v>
      </c>
      <c r="B79" s="20" t="s">
        <v>918</v>
      </c>
      <c r="C79" s="59">
        <v>800</v>
      </c>
      <c r="D79" s="78"/>
      <c r="E79" s="78"/>
      <c r="F79" s="115">
        <v>170000</v>
      </c>
      <c r="G79" s="230">
        <v>170000</v>
      </c>
      <c r="I79" s="241">
        <v>170000</v>
      </c>
      <c r="M79" s="242"/>
    </row>
    <row r="80" spans="1:13" ht="31.5">
      <c r="A80" s="128" t="s">
        <v>1273</v>
      </c>
      <c r="B80" s="102" t="s">
        <v>1271</v>
      </c>
      <c r="C80" s="103"/>
      <c r="D80" s="104"/>
      <c r="E80" s="104">
        <f>E81</f>
        <v>0</v>
      </c>
      <c r="F80" s="104">
        <f>F81</f>
        <v>0</v>
      </c>
      <c r="G80" s="231">
        <f>G81</f>
        <v>0</v>
      </c>
      <c r="I80" s="241">
        <v>0</v>
      </c>
      <c r="M80" s="242"/>
    </row>
    <row r="81" spans="1:13" ht="33.75" customHeight="1">
      <c r="A81" s="161" t="s">
        <v>1185</v>
      </c>
      <c r="B81" s="102" t="s">
        <v>1272</v>
      </c>
      <c r="C81" s="103"/>
      <c r="D81" s="104"/>
      <c r="E81" s="104">
        <f>E82+E83</f>
        <v>0</v>
      </c>
      <c r="F81" s="104">
        <f>F82+F83</f>
        <v>0</v>
      </c>
      <c r="G81" s="231">
        <f>G82+G83</f>
        <v>0</v>
      </c>
      <c r="I81" s="241">
        <v>0</v>
      </c>
      <c r="M81" s="242"/>
    </row>
    <row r="82" spans="1:13" ht="66.75" customHeight="1">
      <c r="A82" s="60" t="s">
        <v>1186</v>
      </c>
      <c r="B82" s="20" t="s">
        <v>1279</v>
      </c>
      <c r="C82" s="59">
        <v>200</v>
      </c>
      <c r="D82" s="78"/>
      <c r="E82" s="78"/>
      <c r="F82" s="78">
        <v>0</v>
      </c>
      <c r="G82" s="232">
        <v>0</v>
      </c>
      <c r="I82" s="241">
        <v>0</v>
      </c>
      <c r="M82" s="242"/>
    </row>
    <row r="83" spans="1:13" ht="80.25" customHeight="1">
      <c r="A83" s="60" t="s">
        <v>1187</v>
      </c>
      <c r="B83" s="20" t="s">
        <v>1280</v>
      </c>
      <c r="C83" s="59">
        <v>200</v>
      </c>
      <c r="D83" s="78"/>
      <c r="E83" s="78"/>
      <c r="F83" s="78">
        <v>0</v>
      </c>
      <c r="G83" s="232">
        <v>0</v>
      </c>
      <c r="I83" s="241">
        <v>0</v>
      </c>
      <c r="M83" s="242"/>
    </row>
    <row r="84" spans="1:13" ht="31.5">
      <c r="A84" s="168" t="s">
        <v>859</v>
      </c>
      <c r="B84" s="22" t="s">
        <v>383</v>
      </c>
      <c r="C84" s="159"/>
      <c r="D84" s="131" t="e">
        <f>D85+#REF!+#REF!</f>
        <v>#REF!</v>
      </c>
      <c r="E84" s="131">
        <f>E85</f>
        <v>0</v>
      </c>
      <c r="F84" s="131">
        <f>F85</f>
        <v>8500</v>
      </c>
      <c r="G84" s="228">
        <f>G85</f>
        <v>66000</v>
      </c>
      <c r="I84" s="241">
        <v>69500</v>
      </c>
      <c r="M84" s="242"/>
    </row>
    <row r="85" spans="1:13" ht="31.5">
      <c r="A85" s="108" t="s">
        <v>863</v>
      </c>
      <c r="B85" s="19" t="s">
        <v>384</v>
      </c>
      <c r="C85" s="58"/>
      <c r="D85" s="81">
        <f>D100</f>
        <v>0</v>
      </c>
      <c r="E85" s="81">
        <f>E86+E92+E99+E105</f>
        <v>0</v>
      </c>
      <c r="F85" s="81">
        <f>F86+F92+F99+F105</f>
        <v>8500</v>
      </c>
      <c r="G85" s="229">
        <f>G86+G92+G99</f>
        <v>66000</v>
      </c>
      <c r="I85" s="241">
        <v>69500</v>
      </c>
      <c r="M85" s="242"/>
    </row>
    <row r="86" spans="1:13" ht="31.5">
      <c r="A86" s="108" t="s">
        <v>906</v>
      </c>
      <c r="B86" s="19" t="s">
        <v>385</v>
      </c>
      <c r="C86" s="58"/>
      <c r="D86" s="81"/>
      <c r="E86" s="81">
        <f>SUM(E87:E91)</f>
        <v>0</v>
      </c>
      <c r="F86" s="81">
        <f>SUM(F87:F91)</f>
        <v>0</v>
      </c>
      <c r="G86" s="229">
        <f>SUM(G87:G91)</f>
        <v>11500</v>
      </c>
      <c r="I86" s="241">
        <v>11500</v>
      </c>
      <c r="M86" s="242"/>
    </row>
    <row r="87" spans="1:13" ht="65.25" customHeight="1">
      <c r="A87" s="64" t="s">
        <v>862</v>
      </c>
      <c r="B87" s="20" t="s">
        <v>1244</v>
      </c>
      <c r="C87" s="59">
        <v>200</v>
      </c>
      <c r="D87" s="78"/>
      <c r="E87" s="78"/>
      <c r="F87" s="78">
        <v>0</v>
      </c>
      <c r="G87" s="232"/>
      <c r="I87" s="241"/>
      <c r="M87" s="242"/>
    </row>
    <row r="88" spans="1:13" ht="63" hidden="1">
      <c r="A88" s="64" t="s">
        <v>864</v>
      </c>
      <c r="B88" s="20" t="s">
        <v>1245</v>
      </c>
      <c r="C88" s="59">
        <v>200</v>
      </c>
      <c r="D88" s="78"/>
      <c r="E88" s="78"/>
      <c r="F88" s="78"/>
      <c r="G88" s="232"/>
      <c r="I88" s="241"/>
      <c r="M88" s="242"/>
    </row>
    <row r="89" spans="1:13" ht="51" customHeight="1" hidden="1">
      <c r="A89" s="64" t="s">
        <v>865</v>
      </c>
      <c r="B89" s="20" t="s">
        <v>1246</v>
      </c>
      <c r="C89" s="59">
        <v>200</v>
      </c>
      <c r="D89" s="78"/>
      <c r="E89" s="78"/>
      <c r="F89" s="78"/>
      <c r="G89" s="232"/>
      <c r="I89" s="241"/>
      <c r="M89" s="242"/>
    </row>
    <row r="90" spans="1:13" ht="63.75" customHeight="1" hidden="1">
      <c r="A90" s="165" t="s">
        <v>1262</v>
      </c>
      <c r="B90" s="113" t="s">
        <v>1263</v>
      </c>
      <c r="C90" s="114">
        <v>200</v>
      </c>
      <c r="D90" s="115"/>
      <c r="E90" s="115"/>
      <c r="F90" s="115"/>
      <c r="G90" s="230">
        <v>11500</v>
      </c>
      <c r="I90" s="241">
        <v>11500</v>
      </c>
      <c r="M90" s="242"/>
    </row>
    <row r="91" spans="1:13" ht="63" hidden="1">
      <c r="A91" s="64" t="s">
        <v>867</v>
      </c>
      <c r="B91" s="20" t="s">
        <v>1248</v>
      </c>
      <c r="C91" s="59">
        <v>200</v>
      </c>
      <c r="D91" s="78"/>
      <c r="E91" s="78"/>
      <c r="F91" s="78"/>
      <c r="G91" s="232"/>
      <c r="I91" s="241"/>
      <c r="M91" s="242"/>
    </row>
    <row r="92" spans="1:13" ht="31.5">
      <c r="A92" s="108" t="s">
        <v>907</v>
      </c>
      <c r="B92" s="19" t="s">
        <v>1249</v>
      </c>
      <c r="C92" s="103"/>
      <c r="D92" s="104"/>
      <c r="E92" s="104">
        <f>SUM(E93:E98)</f>
        <v>0</v>
      </c>
      <c r="F92" s="104">
        <f>SUM(F93:F98)</f>
        <v>2000</v>
      </c>
      <c r="G92" s="231">
        <f>SUM(G93:G98)</f>
        <v>34500</v>
      </c>
      <c r="I92" s="241">
        <v>38000</v>
      </c>
      <c r="M92" s="242"/>
    </row>
    <row r="93" spans="1:13" ht="65.25" customHeight="1" hidden="1">
      <c r="A93" s="64" t="s">
        <v>910</v>
      </c>
      <c r="B93" s="20" t="s">
        <v>1250</v>
      </c>
      <c r="C93" s="59">
        <v>200</v>
      </c>
      <c r="D93" s="78"/>
      <c r="E93" s="78"/>
      <c r="F93" s="78"/>
      <c r="G93" s="232"/>
      <c r="I93" s="241"/>
      <c r="M93" s="242"/>
    </row>
    <row r="94" spans="1:13" ht="66.75" customHeight="1" hidden="1">
      <c r="A94" s="165" t="s">
        <v>1265</v>
      </c>
      <c r="B94" s="113" t="s">
        <v>1266</v>
      </c>
      <c r="C94" s="114">
        <v>200</v>
      </c>
      <c r="D94" s="115"/>
      <c r="E94" s="115"/>
      <c r="F94" s="115"/>
      <c r="G94" s="230">
        <v>30000</v>
      </c>
      <c r="I94" s="241">
        <v>30000</v>
      </c>
      <c r="M94" s="242"/>
    </row>
    <row r="95" spans="1:13" ht="66.75" customHeight="1">
      <c r="A95" s="129" t="s">
        <v>1503</v>
      </c>
      <c r="B95" s="113" t="s">
        <v>1519</v>
      </c>
      <c r="C95" s="114">
        <v>200</v>
      </c>
      <c r="D95" s="115"/>
      <c r="E95" s="115"/>
      <c r="F95" s="115">
        <v>2000</v>
      </c>
      <c r="G95" s="230"/>
      <c r="I95" s="241"/>
      <c r="M95" s="242"/>
    </row>
    <row r="96" spans="1:13" ht="61.5" customHeight="1" hidden="1">
      <c r="A96" s="165" t="s">
        <v>1518</v>
      </c>
      <c r="B96" s="113" t="s">
        <v>1290</v>
      </c>
      <c r="C96" s="114">
        <v>200</v>
      </c>
      <c r="D96" s="115"/>
      <c r="E96" s="115"/>
      <c r="F96" s="115"/>
      <c r="G96" s="230">
        <v>2000</v>
      </c>
      <c r="I96" s="241">
        <v>2000</v>
      </c>
      <c r="M96" s="242"/>
    </row>
    <row r="97" spans="1:13" ht="63" hidden="1">
      <c r="A97" s="64" t="s">
        <v>1015</v>
      </c>
      <c r="B97" s="20" t="s">
        <v>1251</v>
      </c>
      <c r="C97" s="59">
        <v>200</v>
      </c>
      <c r="D97" s="78"/>
      <c r="E97" s="78"/>
      <c r="F97" s="78"/>
      <c r="G97" s="232">
        <v>2500</v>
      </c>
      <c r="I97" s="241">
        <v>6000</v>
      </c>
      <c r="M97" s="242"/>
    </row>
    <row r="98" spans="1:13" ht="63" hidden="1">
      <c r="A98" s="165" t="s">
        <v>912</v>
      </c>
      <c r="B98" s="113" t="s">
        <v>1252</v>
      </c>
      <c r="C98" s="114">
        <v>200</v>
      </c>
      <c r="D98" s="115"/>
      <c r="E98" s="115"/>
      <c r="F98" s="115"/>
      <c r="G98" s="230">
        <v>0</v>
      </c>
      <c r="I98" s="241">
        <v>0</v>
      </c>
      <c r="M98" s="242"/>
    </row>
    <row r="99" spans="1:13" ht="46.5" customHeight="1">
      <c r="A99" s="108" t="s">
        <v>908</v>
      </c>
      <c r="B99" s="19" t="s">
        <v>1253</v>
      </c>
      <c r="C99" s="103"/>
      <c r="D99" s="104"/>
      <c r="E99" s="104">
        <f>SUM(E100:E104)</f>
        <v>0</v>
      </c>
      <c r="F99" s="104">
        <f>SUM(F100:F104)</f>
        <v>3500</v>
      </c>
      <c r="G99" s="231">
        <f>SUM(G100:G104)</f>
        <v>20000</v>
      </c>
      <c r="I99" s="241">
        <v>20000</v>
      </c>
      <c r="M99" s="242"/>
    </row>
    <row r="100" spans="1:13" ht="60.75" customHeight="1" hidden="1">
      <c r="A100" s="64" t="s">
        <v>868</v>
      </c>
      <c r="B100" s="20" t="s">
        <v>1254</v>
      </c>
      <c r="C100" s="59">
        <v>200</v>
      </c>
      <c r="D100" s="78"/>
      <c r="E100" s="78"/>
      <c r="F100" s="78"/>
      <c r="G100" s="232"/>
      <c r="I100" s="241"/>
      <c r="M100" s="242"/>
    </row>
    <row r="101" spans="1:13" ht="63" customHeight="1" hidden="1">
      <c r="A101" s="165" t="s">
        <v>1222</v>
      </c>
      <c r="B101" s="113" t="s">
        <v>1255</v>
      </c>
      <c r="C101" s="114">
        <v>200</v>
      </c>
      <c r="D101" s="115"/>
      <c r="E101" s="115"/>
      <c r="F101" s="115"/>
      <c r="G101" s="230">
        <v>15000</v>
      </c>
      <c r="I101" s="241">
        <v>15000</v>
      </c>
      <c r="M101" s="242"/>
    </row>
    <row r="102" spans="1:13" ht="63" customHeight="1">
      <c r="A102" s="129" t="s">
        <v>1505</v>
      </c>
      <c r="B102" s="113" t="s">
        <v>1520</v>
      </c>
      <c r="C102" s="114">
        <v>200</v>
      </c>
      <c r="D102" s="115"/>
      <c r="E102" s="115"/>
      <c r="F102" s="115">
        <v>3500</v>
      </c>
      <c r="G102" s="230"/>
      <c r="I102" s="241"/>
      <c r="M102" s="242"/>
    </row>
    <row r="103" spans="1:13" ht="78" customHeight="1" hidden="1">
      <c r="A103" s="165" t="s">
        <v>1225</v>
      </c>
      <c r="B103" s="113" t="s">
        <v>1256</v>
      </c>
      <c r="C103" s="114">
        <v>200</v>
      </c>
      <c r="D103" s="115"/>
      <c r="E103" s="115"/>
      <c r="F103" s="115"/>
      <c r="G103" s="230">
        <v>5000</v>
      </c>
      <c r="I103" s="241">
        <v>5000</v>
      </c>
      <c r="M103" s="242"/>
    </row>
    <row r="104" spans="1:13" ht="62.25" customHeight="1" hidden="1">
      <c r="A104" s="165" t="s">
        <v>869</v>
      </c>
      <c r="B104" s="113" t="s">
        <v>1257</v>
      </c>
      <c r="C104" s="114">
        <v>200</v>
      </c>
      <c r="D104" s="115"/>
      <c r="E104" s="115"/>
      <c r="F104" s="115"/>
      <c r="G104" s="230"/>
      <c r="I104" s="241"/>
      <c r="M104" s="242"/>
    </row>
    <row r="105" spans="1:13" ht="27.75" customHeight="1">
      <c r="A105" s="108" t="s">
        <v>1387</v>
      </c>
      <c r="B105" s="19" t="s">
        <v>1388</v>
      </c>
      <c r="C105" s="103"/>
      <c r="D105" s="104"/>
      <c r="E105" s="104">
        <f>SUM(E106:E108)</f>
        <v>0</v>
      </c>
      <c r="F105" s="104">
        <f>SUM(F106:F108)</f>
        <v>3000</v>
      </c>
      <c r="G105" s="230"/>
      <c r="I105" s="241"/>
      <c r="M105" s="242"/>
    </row>
    <row r="106" spans="1:13" ht="64.5" customHeight="1" hidden="1">
      <c r="A106" s="165" t="s">
        <v>1391</v>
      </c>
      <c r="B106" s="113" t="s">
        <v>1389</v>
      </c>
      <c r="C106" s="114">
        <v>200</v>
      </c>
      <c r="D106" s="115"/>
      <c r="E106" s="115"/>
      <c r="F106" s="115"/>
      <c r="G106" s="230"/>
      <c r="I106" s="241"/>
      <c r="M106" s="242"/>
    </row>
    <row r="107" spans="1:13" ht="64.5" customHeight="1">
      <c r="A107" s="129" t="s">
        <v>1507</v>
      </c>
      <c r="B107" s="113" t="s">
        <v>1521</v>
      </c>
      <c r="C107" s="114">
        <v>200</v>
      </c>
      <c r="D107" s="115"/>
      <c r="E107" s="115"/>
      <c r="F107" s="115">
        <v>3000</v>
      </c>
      <c r="G107" s="230"/>
      <c r="I107" s="241"/>
      <c r="M107" s="242"/>
    </row>
    <row r="108" spans="1:13" ht="62.25" customHeight="1" hidden="1">
      <c r="A108" s="165" t="s">
        <v>1392</v>
      </c>
      <c r="B108" s="113" t="s">
        <v>1390</v>
      </c>
      <c r="C108" s="114">
        <v>200</v>
      </c>
      <c r="D108" s="115"/>
      <c r="E108" s="115"/>
      <c r="F108" s="115"/>
      <c r="G108" s="230"/>
      <c r="I108" s="241"/>
      <c r="M108" s="242"/>
    </row>
    <row r="109" spans="1:13" ht="51.75" customHeight="1">
      <c r="A109" s="168" t="s">
        <v>1515</v>
      </c>
      <c r="B109" s="22" t="s">
        <v>386</v>
      </c>
      <c r="C109" s="103"/>
      <c r="D109" s="104"/>
      <c r="E109" s="131">
        <f>E110</f>
        <v>0</v>
      </c>
      <c r="F109" s="131">
        <f>F110</f>
        <v>0</v>
      </c>
      <c r="G109" s="231" t="e">
        <f>G110</f>
        <v>#REF!</v>
      </c>
      <c r="I109" s="241">
        <v>37438310.02</v>
      </c>
      <c r="M109" s="242"/>
    </row>
    <row r="110" spans="1:13" ht="33.75" customHeight="1">
      <c r="A110" s="108" t="s">
        <v>1516</v>
      </c>
      <c r="B110" s="19" t="s">
        <v>387</v>
      </c>
      <c r="C110" s="103"/>
      <c r="D110" s="104"/>
      <c r="E110" s="104">
        <f>E111+E113+E115+E117+E119</f>
        <v>0</v>
      </c>
      <c r="F110" s="104">
        <f>F111+F113+F115+F117+F119</f>
        <v>0</v>
      </c>
      <c r="G110" s="231" t="e">
        <f>G111</f>
        <v>#REF!</v>
      </c>
      <c r="I110" s="241">
        <v>37438310.02</v>
      </c>
      <c r="M110" s="242"/>
    </row>
    <row r="111" spans="1:13" ht="39" customHeight="1">
      <c r="A111" s="108" t="s">
        <v>1408</v>
      </c>
      <c r="B111" s="19" t="s">
        <v>388</v>
      </c>
      <c r="C111" s="103"/>
      <c r="D111" s="104"/>
      <c r="E111" s="104">
        <f>E112</f>
        <v>0</v>
      </c>
      <c r="F111" s="104">
        <f>F112</f>
        <v>0</v>
      </c>
      <c r="G111" s="231" t="e">
        <f>G112+#REF!</f>
        <v>#REF!</v>
      </c>
      <c r="I111" s="241">
        <v>37438310.02</v>
      </c>
      <c r="M111" s="242"/>
    </row>
    <row r="112" spans="1:13" ht="49.5" customHeight="1">
      <c r="A112" s="163" t="s">
        <v>1374</v>
      </c>
      <c r="B112" s="113" t="s">
        <v>1380</v>
      </c>
      <c r="C112" s="114">
        <v>400</v>
      </c>
      <c r="D112" s="115"/>
      <c r="E112" s="115"/>
      <c r="F112" s="115">
        <v>0</v>
      </c>
      <c r="G112" s="230">
        <v>0</v>
      </c>
      <c r="I112" s="241">
        <v>33868930</v>
      </c>
      <c r="M112" s="242"/>
    </row>
    <row r="113" spans="1:13" ht="34.5" customHeight="1">
      <c r="A113" s="108" t="s">
        <v>1410</v>
      </c>
      <c r="B113" s="19" t="s">
        <v>1409</v>
      </c>
      <c r="C113" s="103"/>
      <c r="D113" s="104"/>
      <c r="E113" s="104">
        <f>E114</f>
        <v>0</v>
      </c>
      <c r="F113" s="104">
        <f>F114</f>
        <v>0</v>
      </c>
      <c r="G113" s="230"/>
      <c r="I113" s="241"/>
      <c r="M113" s="242"/>
    </row>
    <row r="114" spans="1:13" ht="49.5" customHeight="1">
      <c r="A114" s="165" t="s">
        <v>1411</v>
      </c>
      <c r="B114" s="113" t="s">
        <v>1412</v>
      </c>
      <c r="C114" s="114">
        <v>400</v>
      </c>
      <c r="D114" s="115"/>
      <c r="E114" s="115"/>
      <c r="F114" s="115">
        <v>0</v>
      </c>
      <c r="G114" s="230"/>
      <c r="I114" s="241"/>
      <c r="M114" s="242"/>
    </row>
    <row r="115" spans="1:13" ht="49.5" customHeight="1">
      <c r="A115" s="108" t="s">
        <v>1413</v>
      </c>
      <c r="B115" s="19" t="s">
        <v>1414</v>
      </c>
      <c r="C115" s="103"/>
      <c r="D115" s="104"/>
      <c r="E115" s="104">
        <f>E116</f>
        <v>0</v>
      </c>
      <c r="F115" s="104">
        <f>F116</f>
        <v>0</v>
      </c>
      <c r="G115" s="230"/>
      <c r="I115" s="241"/>
      <c r="M115" s="242"/>
    </row>
    <row r="116" spans="1:13" ht="64.5" customHeight="1">
      <c r="A116" s="129" t="s">
        <v>989</v>
      </c>
      <c r="B116" s="21" t="s">
        <v>1415</v>
      </c>
      <c r="C116" s="79">
        <v>400</v>
      </c>
      <c r="D116" s="80"/>
      <c r="E116" s="80"/>
      <c r="F116" s="80">
        <v>0</v>
      </c>
      <c r="G116" s="230"/>
      <c r="I116" s="241"/>
      <c r="M116" s="242"/>
    </row>
    <row r="117" spans="1:13" ht="95.25" customHeight="1">
      <c r="A117" s="108" t="s">
        <v>1416</v>
      </c>
      <c r="B117" s="19" t="s">
        <v>1417</v>
      </c>
      <c r="C117" s="103"/>
      <c r="D117" s="104"/>
      <c r="E117" s="104">
        <f>E118</f>
        <v>0</v>
      </c>
      <c r="F117" s="104">
        <f>F118</f>
        <v>0</v>
      </c>
      <c r="G117" s="230"/>
      <c r="I117" s="241"/>
      <c r="M117" s="242"/>
    </row>
    <row r="118" spans="1:13" ht="49.5" customHeight="1">
      <c r="A118" s="165" t="s">
        <v>1327</v>
      </c>
      <c r="B118" s="113" t="s">
        <v>1418</v>
      </c>
      <c r="C118" s="114">
        <v>400</v>
      </c>
      <c r="D118" s="115"/>
      <c r="E118" s="115"/>
      <c r="F118" s="115">
        <v>0</v>
      </c>
      <c r="G118" s="230"/>
      <c r="I118" s="241"/>
      <c r="M118" s="242"/>
    </row>
    <row r="119" spans="1:13" ht="32.25" customHeight="1">
      <c r="A119" s="108" t="s">
        <v>1422</v>
      </c>
      <c r="B119" s="19" t="s">
        <v>1419</v>
      </c>
      <c r="C119" s="103"/>
      <c r="D119" s="104"/>
      <c r="E119" s="104">
        <f>E120</f>
        <v>0</v>
      </c>
      <c r="F119" s="104">
        <f>F120</f>
        <v>0</v>
      </c>
      <c r="G119" s="230"/>
      <c r="I119" s="241"/>
      <c r="M119" s="242"/>
    </row>
    <row r="120" spans="1:13" ht="49.5" customHeight="1">
      <c r="A120" s="165" t="s">
        <v>1421</v>
      </c>
      <c r="B120" s="113" t="s">
        <v>1420</v>
      </c>
      <c r="C120" s="114">
        <v>400</v>
      </c>
      <c r="D120" s="115"/>
      <c r="E120" s="115"/>
      <c r="F120" s="115">
        <v>0</v>
      </c>
      <c r="G120" s="230"/>
      <c r="I120" s="241"/>
      <c r="M120" s="242"/>
    </row>
    <row r="121" spans="1:13" ht="31.5">
      <c r="A121" s="127" t="s">
        <v>1260</v>
      </c>
      <c r="B121" s="22" t="s">
        <v>389</v>
      </c>
      <c r="C121" s="159"/>
      <c r="D121" s="131">
        <f>D122+D132</f>
        <v>442600</v>
      </c>
      <c r="E121" s="131">
        <f>E122+E132</f>
        <v>0</v>
      </c>
      <c r="F121" s="131">
        <f>F122+F132+F141</f>
        <v>13606194.56</v>
      </c>
      <c r="G121" s="228" t="e">
        <f>G122+G132+G141</f>
        <v>#REF!</v>
      </c>
      <c r="I121" s="241">
        <v>15210469</v>
      </c>
      <c r="M121" s="242"/>
    </row>
    <row r="122" spans="1:13" ht="31.5">
      <c r="A122" s="128" t="s">
        <v>1283</v>
      </c>
      <c r="B122" s="19" t="s">
        <v>390</v>
      </c>
      <c r="C122" s="58"/>
      <c r="D122" s="81">
        <f>SUM(D124:D125)</f>
        <v>181000</v>
      </c>
      <c r="E122" s="81">
        <f>E123</f>
        <v>0</v>
      </c>
      <c r="F122" s="81">
        <f>F123+F130</f>
        <v>5012412.5600000005</v>
      </c>
      <c r="G122" s="229" t="e">
        <f>G123+G130</f>
        <v>#REF!</v>
      </c>
      <c r="I122" s="241">
        <v>5572460.000000001</v>
      </c>
      <c r="M122" s="242"/>
    </row>
    <row r="123" spans="1:13" ht="31.5">
      <c r="A123" s="128" t="s">
        <v>391</v>
      </c>
      <c r="B123" s="19" t="s">
        <v>392</v>
      </c>
      <c r="C123" s="58"/>
      <c r="D123" s="81"/>
      <c r="E123" s="81">
        <f>SUM(E124:E126)</f>
        <v>0</v>
      </c>
      <c r="F123" s="81">
        <f>SUM(F124:F128)</f>
        <v>4880412.5600000005</v>
      </c>
      <c r="G123" s="229">
        <f>SUM(G124:G128)</f>
        <v>5380498.000000001</v>
      </c>
      <c r="I123" s="241">
        <v>5440460.000000001</v>
      </c>
      <c r="M123" s="242"/>
    </row>
    <row r="124" spans="1:13" ht="66.75" customHeight="1">
      <c r="A124" s="60" t="s">
        <v>393</v>
      </c>
      <c r="B124" s="20" t="s">
        <v>394</v>
      </c>
      <c r="C124" s="59">
        <v>600</v>
      </c>
      <c r="D124" s="78">
        <v>-80600</v>
      </c>
      <c r="E124" s="78"/>
      <c r="F124" s="434">
        <f>3998750-61700+21104.56-9315.74</f>
        <v>3948838.82</v>
      </c>
      <c r="G124" s="230">
        <f>3998750-61700-14580.28</f>
        <v>3922469.72</v>
      </c>
      <c r="H124" s="152"/>
      <c r="I124" s="241">
        <v>3921863.72</v>
      </c>
      <c r="M124" s="242"/>
    </row>
    <row r="125" spans="1:13" ht="82.5" customHeight="1">
      <c r="A125" s="163" t="s">
        <v>507</v>
      </c>
      <c r="B125" s="113" t="s">
        <v>395</v>
      </c>
      <c r="C125" s="114">
        <v>600</v>
      </c>
      <c r="D125" s="115">
        <v>261600</v>
      </c>
      <c r="E125" s="115"/>
      <c r="F125" s="191">
        <v>922258</v>
      </c>
      <c r="G125" s="234">
        <v>1443448</v>
      </c>
      <c r="H125" s="152"/>
      <c r="I125" s="241">
        <v>1503410</v>
      </c>
      <c r="M125" s="242"/>
    </row>
    <row r="126" spans="1:13" ht="78.75">
      <c r="A126" s="60" t="s">
        <v>561</v>
      </c>
      <c r="B126" s="20" t="s">
        <v>562</v>
      </c>
      <c r="C126" s="59">
        <v>600</v>
      </c>
      <c r="D126" s="78"/>
      <c r="E126" s="177"/>
      <c r="F126" s="191">
        <v>9315.74</v>
      </c>
      <c r="G126" s="234">
        <v>14580.28</v>
      </c>
      <c r="H126" s="152"/>
      <c r="I126" s="241">
        <v>15186.28</v>
      </c>
      <c r="M126" s="242"/>
    </row>
    <row r="127" spans="1:13" ht="64.5" customHeight="1">
      <c r="A127" s="163" t="s">
        <v>1112</v>
      </c>
      <c r="B127" s="20" t="s">
        <v>1114</v>
      </c>
      <c r="C127" s="59">
        <v>600</v>
      </c>
      <c r="D127" s="78"/>
      <c r="E127" s="78"/>
      <c r="F127" s="80">
        <v>0</v>
      </c>
      <c r="G127" s="233"/>
      <c r="I127" s="241"/>
      <c r="M127" s="242"/>
    </row>
    <row r="128" spans="1:13" ht="65.25" customHeight="1">
      <c r="A128" s="163" t="s">
        <v>1106</v>
      </c>
      <c r="B128" s="20" t="s">
        <v>1115</v>
      </c>
      <c r="C128" s="59">
        <v>600</v>
      </c>
      <c r="D128" s="78"/>
      <c r="E128" s="78"/>
      <c r="F128" s="80">
        <v>0</v>
      </c>
      <c r="G128" s="233"/>
      <c r="I128" s="241"/>
      <c r="M128" s="242"/>
    </row>
    <row r="129" spans="1:13" ht="49.5" customHeight="1">
      <c r="A129" s="163" t="s">
        <v>1141</v>
      </c>
      <c r="B129" s="20" t="s">
        <v>1134</v>
      </c>
      <c r="C129" s="59">
        <v>600</v>
      </c>
      <c r="D129" s="78"/>
      <c r="E129" s="78"/>
      <c r="F129" s="80">
        <v>0</v>
      </c>
      <c r="G129" s="233"/>
      <c r="I129" s="241"/>
      <c r="M129" s="242"/>
    </row>
    <row r="130" spans="1:13" ht="33" customHeight="1">
      <c r="A130" s="128" t="s">
        <v>1236</v>
      </c>
      <c r="B130" s="19" t="s">
        <v>1227</v>
      </c>
      <c r="C130" s="58"/>
      <c r="D130" s="81"/>
      <c r="E130" s="81">
        <f>SUM(E131:E131)</f>
        <v>0</v>
      </c>
      <c r="F130" s="81">
        <f>SUM(F131:F131)</f>
        <v>132000</v>
      </c>
      <c r="G130" s="229" t="e">
        <f>#REF!</f>
        <v>#REF!</v>
      </c>
      <c r="I130" s="241">
        <v>132000</v>
      </c>
      <c r="M130" s="242"/>
    </row>
    <row r="131" spans="1:13" ht="50.25" customHeight="1">
      <c r="A131" s="60" t="s">
        <v>1322</v>
      </c>
      <c r="B131" s="20" t="s">
        <v>1364</v>
      </c>
      <c r="C131" s="59">
        <v>600</v>
      </c>
      <c r="D131" s="78"/>
      <c r="E131" s="78"/>
      <c r="F131" s="177">
        <f>70300+61700</f>
        <v>132000</v>
      </c>
      <c r="G131" s="230"/>
      <c r="I131" s="241">
        <v>132000</v>
      </c>
      <c r="M131" s="242"/>
    </row>
    <row r="132" spans="1:13" ht="31.5">
      <c r="A132" s="128" t="s">
        <v>396</v>
      </c>
      <c r="B132" s="19" t="s">
        <v>397</v>
      </c>
      <c r="C132" s="58"/>
      <c r="D132" s="81">
        <f>SUM(D134:D135)</f>
        <v>261600</v>
      </c>
      <c r="E132" s="81">
        <f>E133</f>
        <v>0</v>
      </c>
      <c r="F132" s="81">
        <f>F133</f>
        <v>8467782</v>
      </c>
      <c r="G132" s="229">
        <f>G133</f>
        <v>9405923</v>
      </c>
      <c r="I132" s="241">
        <v>9512009</v>
      </c>
      <c r="M132" s="242"/>
    </row>
    <row r="133" spans="1:13" ht="15.75">
      <c r="A133" s="128" t="s">
        <v>399</v>
      </c>
      <c r="B133" s="19" t="s">
        <v>398</v>
      </c>
      <c r="C133" s="58"/>
      <c r="D133" s="81"/>
      <c r="E133" s="81">
        <f>SUM(E134:E140)</f>
        <v>0</v>
      </c>
      <c r="F133" s="81">
        <f>SUM(F134:F140)</f>
        <v>8467782</v>
      </c>
      <c r="G133" s="229">
        <f>SUM(G134:G140)</f>
        <v>9405923</v>
      </c>
      <c r="I133" s="241">
        <v>9512009</v>
      </c>
      <c r="M133" s="242"/>
    </row>
    <row r="134" spans="1:13" ht="65.25" customHeight="1">
      <c r="A134" s="163" t="s">
        <v>400</v>
      </c>
      <c r="B134" s="113" t="s">
        <v>401</v>
      </c>
      <c r="C134" s="114">
        <v>600</v>
      </c>
      <c r="D134" s="115"/>
      <c r="E134" s="115"/>
      <c r="F134" s="177">
        <f>6590157+26561-16768.32</f>
        <v>6599949.68</v>
      </c>
      <c r="G134" s="230">
        <f>6616718-26244.49</f>
        <v>6590473.51</v>
      </c>
      <c r="H134" s="152"/>
      <c r="I134" s="241">
        <v>6589401.51</v>
      </c>
      <c r="M134" s="242"/>
    </row>
    <row r="135" spans="1:13" ht="81.75" customHeight="1">
      <c r="A135" s="163" t="s">
        <v>507</v>
      </c>
      <c r="B135" s="113" t="s">
        <v>402</v>
      </c>
      <c r="C135" s="114">
        <v>600</v>
      </c>
      <c r="D135" s="115">
        <v>261600</v>
      </c>
      <c r="E135" s="115"/>
      <c r="F135" s="191">
        <v>1660064</v>
      </c>
      <c r="G135" s="234">
        <v>2598205</v>
      </c>
      <c r="H135" s="152"/>
      <c r="I135" s="241">
        <v>2704291</v>
      </c>
      <c r="M135" s="242"/>
    </row>
    <row r="136" spans="1:13" ht="78.75">
      <c r="A136" s="163" t="s">
        <v>561</v>
      </c>
      <c r="B136" s="113" t="s">
        <v>563</v>
      </c>
      <c r="C136" s="114">
        <v>600</v>
      </c>
      <c r="D136" s="115"/>
      <c r="E136" s="177"/>
      <c r="F136" s="191">
        <v>16768.32</v>
      </c>
      <c r="G136" s="230">
        <v>26244.49</v>
      </c>
      <c r="H136" s="152"/>
      <c r="I136" s="241">
        <v>27316.49</v>
      </c>
      <c r="M136" s="242"/>
    </row>
    <row r="137" spans="1:13" ht="63" customHeight="1">
      <c r="A137" s="163" t="s">
        <v>1108</v>
      </c>
      <c r="B137" s="113" t="s">
        <v>1117</v>
      </c>
      <c r="C137" s="114">
        <v>600</v>
      </c>
      <c r="D137" s="115"/>
      <c r="E137" s="164"/>
      <c r="F137" s="177">
        <v>191000</v>
      </c>
      <c r="G137" s="230">
        <v>191000</v>
      </c>
      <c r="I137" s="241">
        <v>191000</v>
      </c>
      <c r="M137" s="242"/>
    </row>
    <row r="138" spans="1:13" ht="65.25" customHeight="1">
      <c r="A138" s="163" t="s">
        <v>1110</v>
      </c>
      <c r="B138" s="113" t="s">
        <v>1116</v>
      </c>
      <c r="C138" s="114">
        <v>600</v>
      </c>
      <c r="D138" s="115"/>
      <c r="E138" s="115"/>
      <c r="F138" s="115">
        <v>0</v>
      </c>
      <c r="G138" s="230"/>
      <c r="I138" s="241"/>
      <c r="M138" s="242"/>
    </row>
    <row r="139" spans="1:13" ht="48" customHeight="1">
      <c r="A139" s="163" t="s">
        <v>1142</v>
      </c>
      <c r="B139" s="113" t="s">
        <v>1136</v>
      </c>
      <c r="C139" s="114">
        <v>600</v>
      </c>
      <c r="D139" s="115"/>
      <c r="E139" s="115"/>
      <c r="F139" s="115">
        <v>0</v>
      </c>
      <c r="G139" s="230"/>
      <c r="I139" s="241"/>
      <c r="M139" s="242"/>
    </row>
    <row r="140" spans="1:13" ht="49.5" customHeight="1" hidden="1">
      <c r="A140" s="163" t="s">
        <v>550</v>
      </c>
      <c r="B140" s="113" t="s">
        <v>745</v>
      </c>
      <c r="C140" s="114">
        <v>600</v>
      </c>
      <c r="D140" s="115"/>
      <c r="E140" s="115"/>
      <c r="F140" s="115"/>
      <c r="G140" s="232"/>
      <c r="I140" s="241"/>
      <c r="M140" s="242"/>
    </row>
    <row r="141" spans="1:13" ht="18" customHeight="1">
      <c r="A141" s="128" t="s">
        <v>1228</v>
      </c>
      <c r="B141" s="19" t="s">
        <v>1229</v>
      </c>
      <c r="C141" s="58"/>
      <c r="D141" s="81" t="e">
        <f>SUM(D143:D144)</f>
        <v>#REF!</v>
      </c>
      <c r="E141" s="81">
        <f>E142</f>
        <v>0</v>
      </c>
      <c r="F141" s="81">
        <f>F142</f>
        <v>126000</v>
      </c>
      <c r="G141" s="229" t="e">
        <f>G142</f>
        <v>#REF!</v>
      </c>
      <c r="I141" s="241">
        <v>126000</v>
      </c>
      <c r="M141" s="242"/>
    </row>
    <row r="142" spans="1:13" ht="19.5" customHeight="1">
      <c r="A142" s="128" t="s">
        <v>1259</v>
      </c>
      <c r="B142" s="19" t="s">
        <v>1230</v>
      </c>
      <c r="C142" s="58"/>
      <c r="D142" s="81"/>
      <c r="E142" s="81">
        <f>E143</f>
        <v>0</v>
      </c>
      <c r="F142" s="81">
        <f>F143</f>
        <v>126000</v>
      </c>
      <c r="G142" s="229" t="e">
        <f>#REF!</f>
        <v>#REF!</v>
      </c>
      <c r="I142" s="241">
        <v>126000</v>
      </c>
      <c r="M142" s="242"/>
    </row>
    <row r="143" spans="1:13" ht="48" customHeight="1">
      <c r="A143" s="163" t="s">
        <v>1370</v>
      </c>
      <c r="B143" s="113" t="s">
        <v>1368</v>
      </c>
      <c r="C143" s="114">
        <v>600</v>
      </c>
      <c r="D143" s="115"/>
      <c r="E143" s="115"/>
      <c r="F143" s="189">
        <v>126000</v>
      </c>
      <c r="G143" s="230"/>
      <c r="I143" s="241">
        <v>126000</v>
      </c>
      <c r="M143" s="242"/>
    </row>
    <row r="144" spans="1:13" ht="47.25">
      <c r="A144" s="127" t="s">
        <v>649</v>
      </c>
      <c r="B144" s="22" t="s">
        <v>403</v>
      </c>
      <c r="C144" s="159"/>
      <c r="D144" s="131" t="e">
        <f>D145+D149+D160+#REF!</f>
        <v>#REF!</v>
      </c>
      <c r="E144" s="131">
        <f>E145+E149+E160+E163+E168+E173+E177</f>
        <v>0</v>
      </c>
      <c r="F144" s="131">
        <f>F145+F149+F160+F163+F168+F173+F177</f>
        <v>9579617.030000001</v>
      </c>
      <c r="G144" s="228">
        <f>G145+G149+G160+G163+G168+G173+G177</f>
        <v>19219351.53</v>
      </c>
      <c r="H144" s="152">
        <f>F144-E144</f>
        <v>9579617.030000001</v>
      </c>
      <c r="I144" s="241">
        <v>34045438.94</v>
      </c>
      <c r="M144" s="242"/>
    </row>
    <row r="145" spans="1:13" ht="31.5">
      <c r="A145" s="128" t="s">
        <v>404</v>
      </c>
      <c r="B145" s="19" t="s">
        <v>405</v>
      </c>
      <c r="C145" s="58"/>
      <c r="D145" s="81" t="e">
        <f>D148+#REF!+#REF!</f>
        <v>#REF!</v>
      </c>
      <c r="E145" s="81">
        <f>E146</f>
        <v>0</v>
      </c>
      <c r="F145" s="81">
        <f>F146</f>
        <v>1335410.82</v>
      </c>
      <c r="G145" s="229">
        <f>G146</f>
        <v>1959694.96</v>
      </c>
      <c r="H145" s="152"/>
      <c r="I145" s="241">
        <v>7461430.31</v>
      </c>
      <c r="M145" s="242"/>
    </row>
    <row r="146" spans="1:13" ht="47.25" customHeight="1">
      <c r="A146" s="128" t="s">
        <v>406</v>
      </c>
      <c r="B146" s="19" t="s">
        <v>407</v>
      </c>
      <c r="C146" s="58"/>
      <c r="D146" s="81"/>
      <c r="E146" s="81">
        <f>SUM(E147:E148)</f>
        <v>0</v>
      </c>
      <c r="F146" s="81">
        <f>SUM(F147:F148)</f>
        <v>1335410.82</v>
      </c>
      <c r="G146" s="229">
        <f>SUM(G148:G148)</f>
        <v>1959694.96</v>
      </c>
      <c r="H146" s="152"/>
      <c r="I146" s="241">
        <v>7461430.31</v>
      </c>
      <c r="M146" s="242"/>
    </row>
    <row r="147" spans="1:13" ht="63.75" customHeight="1">
      <c r="A147" s="163" t="s">
        <v>1403</v>
      </c>
      <c r="B147" s="113" t="s">
        <v>1381</v>
      </c>
      <c r="C147" s="114">
        <v>400</v>
      </c>
      <c r="D147" s="115"/>
      <c r="E147" s="115"/>
      <c r="F147" s="115">
        <f>1010101.01-1000000+1000000</f>
        <v>1010101.01</v>
      </c>
      <c r="G147" s="229"/>
      <c r="H147" s="152"/>
      <c r="I147" s="241">
        <v>5501735.35</v>
      </c>
      <c r="M147" s="242"/>
    </row>
    <row r="148" spans="1:13" ht="53.25" customHeight="1">
      <c r="A148" s="61" t="s">
        <v>595</v>
      </c>
      <c r="B148" s="20" t="s">
        <v>408</v>
      </c>
      <c r="C148" s="59">
        <v>200</v>
      </c>
      <c r="D148" s="78">
        <v>-220000</v>
      </c>
      <c r="E148" s="78"/>
      <c r="F148" s="115">
        <f>255625.06+69684.75</f>
        <v>325309.81</v>
      </c>
      <c r="G148" s="230">
        <v>1959694.96</v>
      </c>
      <c r="H148" s="152"/>
      <c r="I148" s="241">
        <v>1959694.96</v>
      </c>
      <c r="M148" s="242"/>
    </row>
    <row r="149" spans="1:13" ht="66" customHeight="1">
      <c r="A149" s="128" t="s">
        <v>663</v>
      </c>
      <c r="B149" s="19" t="s">
        <v>409</v>
      </c>
      <c r="C149" s="58"/>
      <c r="D149" s="81" t="e">
        <f>#REF!+D158+#REF!+#REF!+#REF!</f>
        <v>#REF!</v>
      </c>
      <c r="E149" s="81">
        <f>E150+E157</f>
        <v>0</v>
      </c>
      <c r="F149" s="81">
        <f>F150+F157</f>
        <v>2101083.39</v>
      </c>
      <c r="G149" s="229">
        <f>G150+G157</f>
        <v>9034680.35</v>
      </c>
      <c r="H149" s="152">
        <f>F149-E149</f>
        <v>2101083.39</v>
      </c>
      <c r="I149" s="241">
        <v>17237064.05</v>
      </c>
      <c r="M149" s="242"/>
    </row>
    <row r="150" spans="1:13" ht="63" customHeight="1">
      <c r="A150" s="128" t="s">
        <v>882</v>
      </c>
      <c r="B150" s="19" t="s">
        <v>410</v>
      </c>
      <c r="C150" s="58"/>
      <c r="D150" s="81"/>
      <c r="E150" s="81">
        <f>SUM(E151:E156)</f>
        <v>0</v>
      </c>
      <c r="F150" s="104">
        <f>SUM(F151:F156)</f>
        <v>501083.39</v>
      </c>
      <c r="G150" s="231">
        <f>SUM(G151:G156)</f>
        <v>7434680.35</v>
      </c>
      <c r="H150" s="152">
        <f>F150-E150</f>
        <v>501083.39</v>
      </c>
      <c r="I150" s="254">
        <v>15548064.05</v>
      </c>
      <c r="M150" s="242"/>
    </row>
    <row r="151" spans="1:13" ht="67.5" customHeight="1">
      <c r="A151" s="163" t="s">
        <v>654</v>
      </c>
      <c r="B151" s="113" t="s">
        <v>656</v>
      </c>
      <c r="C151" s="114">
        <v>200</v>
      </c>
      <c r="D151" s="115"/>
      <c r="E151" s="115"/>
      <c r="F151" s="115">
        <v>261044.73</v>
      </c>
      <c r="G151" s="230">
        <v>1761044.73</v>
      </c>
      <c r="H151" s="137"/>
      <c r="I151" s="254">
        <v>915886.76</v>
      </c>
      <c r="M151" s="242"/>
    </row>
    <row r="152" spans="1:13" ht="66" customHeight="1">
      <c r="A152" s="163" t="s">
        <v>642</v>
      </c>
      <c r="B152" s="113" t="s">
        <v>657</v>
      </c>
      <c r="C152" s="114">
        <v>200</v>
      </c>
      <c r="D152" s="115"/>
      <c r="E152" s="115"/>
      <c r="F152" s="115">
        <v>240038.66</v>
      </c>
      <c r="G152" s="230">
        <v>4353635.62</v>
      </c>
      <c r="H152" s="239"/>
      <c r="I152" s="254">
        <v>5159353.07</v>
      </c>
      <c r="M152" s="242"/>
    </row>
    <row r="153" spans="1:13" ht="51.75" customHeight="1">
      <c r="A153" s="61" t="s">
        <v>1153</v>
      </c>
      <c r="B153" s="21" t="s">
        <v>1150</v>
      </c>
      <c r="C153" s="79">
        <v>200</v>
      </c>
      <c r="D153" s="80"/>
      <c r="E153" s="80"/>
      <c r="F153" s="80">
        <v>0</v>
      </c>
      <c r="G153" s="233"/>
      <c r="H153" s="137"/>
      <c r="I153" s="254"/>
      <c r="M153" s="242"/>
    </row>
    <row r="154" spans="1:13" ht="51" customHeight="1">
      <c r="A154" s="61" t="s">
        <v>1154</v>
      </c>
      <c r="B154" s="21" t="s">
        <v>1151</v>
      </c>
      <c r="C154" s="79">
        <v>200</v>
      </c>
      <c r="D154" s="80"/>
      <c r="E154" s="80"/>
      <c r="F154" s="80">
        <v>0</v>
      </c>
      <c r="G154" s="233"/>
      <c r="H154" s="137"/>
      <c r="I154" s="254"/>
      <c r="M154" s="242"/>
    </row>
    <row r="155" spans="1:13" ht="96" customHeight="1">
      <c r="A155" s="61" t="s">
        <v>1161</v>
      </c>
      <c r="B155" s="21" t="s">
        <v>1363</v>
      </c>
      <c r="C155" s="79">
        <v>800</v>
      </c>
      <c r="D155" s="80"/>
      <c r="E155" s="80"/>
      <c r="F155" s="80">
        <v>0</v>
      </c>
      <c r="G155" s="233"/>
      <c r="H155" s="255">
        <v>0</v>
      </c>
      <c r="I155" s="254">
        <v>5000000</v>
      </c>
      <c r="M155" s="242"/>
    </row>
    <row r="156" spans="1:13" ht="95.25" customHeight="1">
      <c r="A156" s="61" t="s">
        <v>740</v>
      </c>
      <c r="B156" s="21" t="s">
        <v>739</v>
      </c>
      <c r="C156" s="79">
        <v>500</v>
      </c>
      <c r="D156" s="80"/>
      <c r="E156" s="80"/>
      <c r="F156" s="115">
        <v>0</v>
      </c>
      <c r="G156" s="230">
        <v>1320000</v>
      </c>
      <c r="H156" s="137"/>
      <c r="I156" s="254">
        <v>1320000</v>
      </c>
      <c r="M156" s="242"/>
    </row>
    <row r="157" spans="1:13" ht="33.75" customHeight="1">
      <c r="A157" s="128" t="s">
        <v>883</v>
      </c>
      <c r="B157" s="19" t="s">
        <v>884</v>
      </c>
      <c r="C157" s="58"/>
      <c r="D157" s="81"/>
      <c r="E157" s="81">
        <f>SUM(E158:E159)</f>
        <v>0</v>
      </c>
      <c r="F157" s="81">
        <f>SUM(F158:F159)</f>
        <v>1600000</v>
      </c>
      <c r="G157" s="229">
        <f>SUM(G158:G159)</f>
        <v>1600000</v>
      </c>
      <c r="H157" s="137"/>
      <c r="I157" s="254">
        <v>1689000</v>
      </c>
      <c r="M157" s="242"/>
    </row>
    <row r="158" spans="1:13" ht="47.25">
      <c r="A158" s="61" t="s">
        <v>596</v>
      </c>
      <c r="B158" s="21" t="s">
        <v>885</v>
      </c>
      <c r="C158" s="79">
        <v>200</v>
      </c>
      <c r="D158" s="80"/>
      <c r="E158" s="80"/>
      <c r="F158" s="115">
        <v>115836</v>
      </c>
      <c r="G158" s="230">
        <v>115836</v>
      </c>
      <c r="H158" s="137"/>
      <c r="I158" s="254">
        <v>115836</v>
      </c>
      <c r="M158" s="242"/>
    </row>
    <row r="159" spans="1:13" ht="81.75" customHeight="1">
      <c r="A159" s="165" t="s">
        <v>653</v>
      </c>
      <c r="B159" s="113" t="s">
        <v>886</v>
      </c>
      <c r="C159" s="114">
        <v>200</v>
      </c>
      <c r="D159" s="115"/>
      <c r="E159" s="115"/>
      <c r="F159" s="115">
        <v>1484164</v>
      </c>
      <c r="G159" s="230">
        <v>1484164</v>
      </c>
      <c r="H159" s="152"/>
      <c r="I159" s="241">
        <v>1573164</v>
      </c>
      <c r="M159" s="242"/>
    </row>
    <row r="160" spans="1:13" ht="31.5">
      <c r="A160" s="128" t="s">
        <v>665</v>
      </c>
      <c r="B160" s="19" t="s">
        <v>411</v>
      </c>
      <c r="C160" s="58"/>
      <c r="D160" s="81" t="e">
        <f>SUM(#REF!)</f>
        <v>#REF!</v>
      </c>
      <c r="E160" s="81">
        <f>E161</f>
        <v>0</v>
      </c>
      <c r="F160" s="81">
        <f>F161</f>
        <v>0</v>
      </c>
      <c r="G160" s="229">
        <f>G161</f>
        <v>2394.7</v>
      </c>
      <c r="I160" s="241">
        <v>684205.2</v>
      </c>
      <c r="M160" s="242"/>
    </row>
    <row r="161" spans="1:13" ht="15.75">
      <c r="A161" s="128" t="s">
        <v>413</v>
      </c>
      <c r="B161" s="19" t="s">
        <v>412</v>
      </c>
      <c r="C161" s="58"/>
      <c r="D161" s="81"/>
      <c r="E161" s="81">
        <f>SUM(E162:E162)</f>
        <v>0</v>
      </c>
      <c r="F161" s="81">
        <f>SUM(F162:F162)</f>
        <v>0</v>
      </c>
      <c r="G161" s="229">
        <f>SUM(G162:G162)</f>
        <v>2394.7</v>
      </c>
      <c r="I161" s="241">
        <v>684205.2</v>
      </c>
      <c r="M161" s="242"/>
    </row>
    <row r="162" spans="1:13" ht="47.25">
      <c r="A162" s="163" t="s">
        <v>963</v>
      </c>
      <c r="B162" s="113" t="s">
        <v>966</v>
      </c>
      <c r="C162" s="114">
        <v>300</v>
      </c>
      <c r="D162" s="115"/>
      <c r="E162" s="115"/>
      <c r="F162" s="115">
        <v>0</v>
      </c>
      <c r="G162" s="230">
        <v>2394.7</v>
      </c>
      <c r="I162" s="241">
        <v>684205.2</v>
      </c>
      <c r="M162" s="242"/>
    </row>
    <row r="163" spans="1:13" ht="31.5">
      <c r="A163" s="128" t="s">
        <v>900</v>
      </c>
      <c r="B163" s="19" t="s">
        <v>638</v>
      </c>
      <c r="C163" s="58"/>
      <c r="D163" s="81">
        <f>SUM(D165:D166)</f>
        <v>223500</v>
      </c>
      <c r="E163" s="81">
        <f>E164</f>
        <v>0</v>
      </c>
      <c r="F163" s="81">
        <f>F164</f>
        <v>2978103.62</v>
      </c>
      <c r="G163" s="229">
        <f>G164</f>
        <v>2978103.62</v>
      </c>
      <c r="I163" s="241">
        <v>3375354.95</v>
      </c>
      <c r="M163" s="242"/>
    </row>
    <row r="164" spans="1:13" ht="32.25" customHeight="1">
      <c r="A164" s="128" t="s">
        <v>664</v>
      </c>
      <c r="B164" s="19" t="s">
        <v>639</v>
      </c>
      <c r="C164" s="58"/>
      <c r="D164" s="81"/>
      <c r="E164" s="81">
        <f>SUM(E165:E167)</f>
        <v>0</v>
      </c>
      <c r="F164" s="81">
        <f>SUM(F165:F167)</f>
        <v>2978103.62</v>
      </c>
      <c r="G164" s="229">
        <f>SUM(G165:G167)</f>
        <v>2978103.62</v>
      </c>
      <c r="I164" s="241">
        <v>3375354.95</v>
      </c>
      <c r="M164" s="242"/>
    </row>
    <row r="165" spans="1:13" ht="47.25">
      <c r="A165" s="60" t="s">
        <v>1012</v>
      </c>
      <c r="B165" s="20" t="s">
        <v>658</v>
      </c>
      <c r="C165" s="59">
        <v>200</v>
      </c>
      <c r="D165" s="78">
        <v>223500</v>
      </c>
      <c r="E165" s="78"/>
      <c r="F165" s="189">
        <v>1546853.1</v>
      </c>
      <c r="G165" s="230">
        <v>1546853.1</v>
      </c>
      <c r="I165" s="241">
        <v>1546853.1</v>
      </c>
      <c r="M165" s="242"/>
    </row>
    <row r="166" spans="1:13" ht="47.25">
      <c r="A166" s="60" t="s">
        <v>635</v>
      </c>
      <c r="B166" s="20" t="s">
        <v>659</v>
      </c>
      <c r="C166" s="59">
        <v>200</v>
      </c>
      <c r="D166" s="78"/>
      <c r="E166" s="78"/>
      <c r="F166" s="189">
        <v>1235573.6</v>
      </c>
      <c r="G166" s="230">
        <v>1235573.6</v>
      </c>
      <c r="H166" s="152"/>
      <c r="I166" s="241">
        <v>1632824.9300000002</v>
      </c>
      <c r="M166" s="242"/>
    </row>
    <row r="167" spans="1:13" ht="63">
      <c r="A167" s="132" t="s">
        <v>1017</v>
      </c>
      <c r="B167" s="113" t="s">
        <v>1083</v>
      </c>
      <c r="C167" s="114">
        <v>800</v>
      </c>
      <c r="D167" s="78"/>
      <c r="E167" s="78"/>
      <c r="F167" s="189">
        <v>195676.92</v>
      </c>
      <c r="G167" s="230">
        <v>195676.92</v>
      </c>
      <c r="I167" s="241">
        <v>195676.92</v>
      </c>
      <c r="M167" s="242"/>
    </row>
    <row r="168" spans="1:13" ht="49.5" customHeight="1">
      <c r="A168" s="128" t="s">
        <v>655</v>
      </c>
      <c r="B168" s="19" t="s">
        <v>640</v>
      </c>
      <c r="C168" s="58"/>
      <c r="D168" s="81">
        <f>SUM(D180:D181)</f>
        <v>0</v>
      </c>
      <c r="E168" s="81">
        <f>E169</f>
        <v>0</v>
      </c>
      <c r="F168" s="81">
        <f>F169</f>
        <v>404820</v>
      </c>
      <c r="G168" s="229">
        <f>G169</f>
        <v>950649.9</v>
      </c>
      <c r="H168" s="152">
        <f>F168-E168</f>
        <v>404820</v>
      </c>
      <c r="I168" s="241">
        <v>993556.43</v>
      </c>
      <c r="M168" s="242"/>
    </row>
    <row r="169" spans="1:13" ht="31.5">
      <c r="A169" s="128" t="s">
        <v>645</v>
      </c>
      <c r="B169" s="19" t="s">
        <v>641</v>
      </c>
      <c r="C169" s="58"/>
      <c r="D169" s="81"/>
      <c r="E169" s="81">
        <f>SUM(E170:E172)</f>
        <v>0</v>
      </c>
      <c r="F169" s="104">
        <f>SUM(F170:F172)</f>
        <v>404820</v>
      </c>
      <c r="G169" s="231">
        <f>SUM(G170:G172)</f>
        <v>950649.9</v>
      </c>
      <c r="H169" s="152">
        <f>F169-E169</f>
        <v>404820</v>
      </c>
      <c r="I169" s="241">
        <v>993556.43</v>
      </c>
      <c r="M169" s="242"/>
    </row>
    <row r="170" spans="1:13" s="153" customFormat="1" ht="78.75">
      <c r="A170" s="61" t="s">
        <v>727</v>
      </c>
      <c r="B170" s="113" t="s">
        <v>726</v>
      </c>
      <c r="C170" s="114">
        <v>500</v>
      </c>
      <c r="D170" s="115"/>
      <c r="E170" s="115"/>
      <c r="F170" s="115">
        <v>0</v>
      </c>
      <c r="G170" s="230">
        <f>545675.05+154.85</f>
        <v>545829.9</v>
      </c>
      <c r="H170" s="115">
        <f>545675.05+154.85</f>
        <v>545829.9</v>
      </c>
      <c r="I170" s="253">
        <v>588736.43</v>
      </c>
      <c r="J170" s="274"/>
      <c r="M170" s="242"/>
    </row>
    <row r="171" spans="1:13" s="153" customFormat="1" ht="52.5" customHeight="1">
      <c r="A171" s="61" t="s">
        <v>1155</v>
      </c>
      <c r="B171" s="113" t="s">
        <v>1152</v>
      </c>
      <c r="C171" s="114">
        <v>200</v>
      </c>
      <c r="D171" s="115"/>
      <c r="E171" s="115"/>
      <c r="F171" s="115">
        <v>0</v>
      </c>
      <c r="G171" s="230"/>
      <c r="I171" s="253"/>
      <c r="J171" s="274"/>
      <c r="M171" s="242"/>
    </row>
    <row r="172" spans="1:13" s="153" customFormat="1" ht="63">
      <c r="A172" s="132" t="s">
        <v>887</v>
      </c>
      <c r="B172" s="113" t="s">
        <v>661</v>
      </c>
      <c r="C172" s="114">
        <v>200</v>
      </c>
      <c r="D172" s="115"/>
      <c r="E172" s="115"/>
      <c r="F172" s="115">
        <v>404820</v>
      </c>
      <c r="G172" s="230">
        <v>404820</v>
      </c>
      <c r="I172" s="253">
        <v>404820</v>
      </c>
      <c r="J172" s="274"/>
      <c r="M172" s="242"/>
    </row>
    <row r="173" spans="1:13" s="153" customFormat="1" ht="31.5" customHeight="1">
      <c r="A173" s="128" t="s">
        <v>939</v>
      </c>
      <c r="B173" s="19" t="s">
        <v>901</v>
      </c>
      <c r="C173" s="103"/>
      <c r="D173" s="104"/>
      <c r="E173" s="104">
        <f>E174</f>
        <v>0</v>
      </c>
      <c r="F173" s="104">
        <f>F174</f>
        <v>0</v>
      </c>
      <c r="G173" s="231">
        <f>G174</f>
        <v>0</v>
      </c>
      <c r="I173" s="253">
        <v>0</v>
      </c>
      <c r="J173" s="274"/>
      <c r="M173" s="242"/>
    </row>
    <row r="174" spans="1:13" s="153" customFormat="1" ht="35.25" customHeight="1">
      <c r="A174" s="128" t="s">
        <v>940</v>
      </c>
      <c r="B174" s="19" t="s">
        <v>902</v>
      </c>
      <c r="C174" s="103"/>
      <c r="D174" s="104"/>
      <c r="E174" s="104">
        <f>E175+E176</f>
        <v>0</v>
      </c>
      <c r="F174" s="104">
        <f>F175+F176</f>
        <v>0</v>
      </c>
      <c r="G174" s="231">
        <f>G175+G176</f>
        <v>0</v>
      </c>
      <c r="I174" s="253">
        <v>0</v>
      </c>
      <c r="J174" s="274"/>
      <c r="M174" s="242"/>
    </row>
    <row r="175" spans="1:13" s="153" customFormat="1" ht="47.25">
      <c r="A175" s="132" t="s">
        <v>941</v>
      </c>
      <c r="B175" s="113" t="s">
        <v>942</v>
      </c>
      <c r="C175" s="114">
        <v>200</v>
      </c>
      <c r="D175" s="115"/>
      <c r="E175" s="115"/>
      <c r="F175" s="115">
        <v>0</v>
      </c>
      <c r="G175" s="230"/>
      <c r="I175" s="253"/>
      <c r="J175" s="274"/>
      <c r="M175" s="242"/>
    </row>
    <row r="176" spans="1:13" s="153" customFormat="1" ht="47.25">
      <c r="A176" s="132" t="s">
        <v>972</v>
      </c>
      <c r="B176" s="113" t="s">
        <v>1000</v>
      </c>
      <c r="C176" s="114">
        <v>200</v>
      </c>
      <c r="D176" s="115"/>
      <c r="E176" s="115"/>
      <c r="F176" s="115">
        <v>0</v>
      </c>
      <c r="G176" s="230"/>
      <c r="I176" s="253"/>
      <c r="J176" s="274"/>
      <c r="M176" s="242"/>
    </row>
    <row r="177" spans="1:13" s="153" customFormat="1" ht="49.5" customHeight="1">
      <c r="A177" s="128" t="s">
        <v>1055</v>
      </c>
      <c r="B177" s="19" t="s">
        <v>1056</v>
      </c>
      <c r="C177" s="103"/>
      <c r="D177" s="115"/>
      <c r="E177" s="104">
        <f aca="true" t="shared" si="2" ref="E177:G178">E178</f>
        <v>0</v>
      </c>
      <c r="F177" s="104">
        <f t="shared" si="2"/>
        <v>2760199.2</v>
      </c>
      <c r="G177" s="231">
        <f t="shared" si="2"/>
        <v>4293828</v>
      </c>
      <c r="I177" s="253">
        <v>4293828</v>
      </c>
      <c r="J177" s="274"/>
      <c r="M177" s="242"/>
    </row>
    <row r="178" spans="1:13" s="153" customFormat="1" ht="50.25" customHeight="1">
      <c r="A178" s="128" t="s">
        <v>1057</v>
      </c>
      <c r="B178" s="19" t="s">
        <v>1058</v>
      </c>
      <c r="C178" s="103"/>
      <c r="D178" s="115"/>
      <c r="E178" s="104">
        <f t="shared" si="2"/>
        <v>0</v>
      </c>
      <c r="F178" s="104">
        <f t="shared" si="2"/>
        <v>2760199.2</v>
      </c>
      <c r="G178" s="231">
        <f t="shared" si="2"/>
        <v>4293828</v>
      </c>
      <c r="I178" s="253">
        <v>4293828</v>
      </c>
      <c r="J178" s="274"/>
      <c r="M178" s="242"/>
    </row>
    <row r="179" spans="1:13" s="153" customFormat="1" ht="77.25" customHeight="1">
      <c r="A179" s="199" t="s">
        <v>1013</v>
      </c>
      <c r="B179" s="113" t="s">
        <v>1170</v>
      </c>
      <c r="C179" s="114">
        <v>400</v>
      </c>
      <c r="D179" s="115"/>
      <c r="E179" s="115"/>
      <c r="F179" s="115">
        <v>2760199.2</v>
      </c>
      <c r="G179" s="230">
        <v>4293828</v>
      </c>
      <c r="I179" s="253">
        <v>4293828</v>
      </c>
      <c r="J179" s="274"/>
      <c r="M179" s="242"/>
    </row>
    <row r="180" spans="1:13" ht="31.5">
      <c r="A180" s="127" t="s">
        <v>650</v>
      </c>
      <c r="B180" s="22" t="s">
        <v>414</v>
      </c>
      <c r="C180" s="159"/>
      <c r="D180" s="131">
        <f>D181+D184</f>
        <v>0</v>
      </c>
      <c r="E180" s="131">
        <f>E181+E184</f>
        <v>0</v>
      </c>
      <c r="F180" s="131">
        <f>F181+F184</f>
        <v>863721</v>
      </c>
      <c r="G180" s="228">
        <f>G181+G184</f>
        <v>1068521</v>
      </c>
      <c r="I180" s="241">
        <v>1148421</v>
      </c>
      <c r="M180" s="242"/>
    </row>
    <row r="181" spans="1:13" ht="31.5">
      <c r="A181" s="128" t="s">
        <v>666</v>
      </c>
      <c r="B181" s="19" t="s">
        <v>415</v>
      </c>
      <c r="C181" s="58"/>
      <c r="D181" s="81">
        <f>D183</f>
        <v>0</v>
      </c>
      <c r="E181" s="81">
        <f aca="true" t="shared" si="3" ref="E181:G182">E182</f>
        <v>0</v>
      </c>
      <c r="F181" s="81">
        <f t="shared" si="3"/>
        <v>250000</v>
      </c>
      <c r="G181" s="229">
        <f t="shared" si="3"/>
        <v>400000</v>
      </c>
      <c r="I181" s="241">
        <v>400000</v>
      </c>
      <c r="M181" s="242"/>
    </row>
    <row r="182" spans="1:13" ht="31.5">
      <c r="A182" s="128" t="s">
        <v>420</v>
      </c>
      <c r="B182" s="19" t="s">
        <v>416</v>
      </c>
      <c r="C182" s="58"/>
      <c r="D182" s="81"/>
      <c r="E182" s="81">
        <f t="shared" si="3"/>
        <v>0</v>
      </c>
      <c r="F182" s="81">
        <f t="shared" si="3"/>
        <v>250000</v>
      </c>
      <c r="G182" s="229">
        <f t="shared" si="3"/>
        <v>400000</v>
      </c>
      <c r="I182" s="241">
        <v>400000</v>
      </c>
      <c r="M182" s="242"/>
    </row>
    <row r="183" spans="1:13" ht="63">
      <c r="A183" s="60" t="s">
        <v>662</v>
      </c>
      <c r="B183" s="20" t="s">
        <v>417</v>
      </c>
      <c r="C183" s="59">
        <v>200</v>
      </c>
      <c r="D183" s="78"/>
      <c r="E183" s="78"/>
      <c r="F183" s="80">
        <v>250000</v>
      </c>
      <c r="G183" s="230">
        <v>400000</v>
      </c>
      <c r="I183" s="241">
        <v>400000</v>
      </c>
      <c r="M183" s="242"/>
    </row>
    <row r="184" spans="1:13" ht="31.5">
      <c r="A184" s="128" t="s">
        <v>667</v>
      </c>
      <c r="B184" s="19" t="s">
        <v>418</v>
      </c>
      <c r="C184" s="58"/>
      <c r="D184" s="81">
        <f>D186</f>
        <v>0</v>
      </c>
      <c r="E184" s="81">
        <f>E185</f>
        <v>0</v>
      </c>
      <c r="F184" s="81">
        <f>F185</f>
        <v>613721</v>
      </c>
      <c r="G184" s="229">
        <f>G185</f>
        <v>668521</v>
      </c>
      <c r="I184" s="241">
        <v>748421</v>
      </c>
      <c r="M184" s="242"/>
    </row>
    <row r="185" spans="1:13" ht="31.5">
      <c r="A185" s="128" t="s">
        <v>889</v>
      </c>
      <c r="B185" s="19" t="s">
        <v>419</v>
      </c>
      <c r="C185" s="58"/>
      <c r="D185" s="81"/>
      <c r="E185" s="81">
        <f>SUM(E186:E188)</f>
        <v>0</v>
      </c>
      <c r="F185" s="81">
        <f>SUM(F186:F188)</f>
        <v>613721</v>
      </c>
      <c r="G185" s="229">
        <f>G186+G188</f>
        <v>668521</v>
      </c>
      <c r="I185" s="241">
        <v>748421</v>
      </c>
      <c r="M185" s="242"/>
    </row>
    <row r="186" spans="1:13" ht="51.75" customHeight="1">
      <c r="A186" s="60" t="s">
        <v>890</v>
      </c>
      <c r="B186" s="20" t="s">
        <v>421</v>
      </c>
      <c r="C186" s="59">
        <v>200</v>
      </c>
      <c r="D186" s="78"/>
      <c r="E186" s="78"/>
      <c r="F186" s="80">
        <v>164120</v>
      </c>
      <c r="G186" s="230">
        <v>167120</v>
      </c>
      <c r="H186" s="152"/>
      <c r="I186" s="241">
        <v>247020</v>
      </c>
      <c r="M186" s="242"/>
    </row>
    <row r="187" spans="1:13" ht="82.5" customHeight="1">
      <c r="A187" s="60" t="s">
        <v>1358</v>
      </c>
      <c r="B187" s="20" t="s">
        <v>893</v>
      </c>
      <c r="C187" s="59">
        <v>100</v>
      </c>
      <c r="D187" s="78"/>
      <c r="E187" s="78"/>
      <c r="F187" s="80">
        <v>449601</v>
      </c>
      <c r="G187" s="230"/>
      <c r="H187" s="251">
        <v>0</v>
      </c>
      <c r="I187" s="241">
        <v>256000</v>
      </c>
      <c r="M187" s="242"/>
    </row>
    <row r="188" spans="1:13" ht="50.25" customHeight="1" hidden="1">
      <c r="A188" s="60" t="s">
        <v>891</v>
      </c>
      <c r="B188" s="20" t="s">
        <v>893</v>
      </c>
      <c r="C188" s="59">
        <v>200</v>
      </c>
      <c r="D188" s="78"/>
      <c r="E188" s="78"/>
      <c r="F188" s="115">
        <v>0</v>
      </c>
      <c r="G188" s="230">
        <v>501401</v>
      </c>
      <c r="H188" s="115">
        <v>501401</v>
      </c>
      <c r="I188" s="241">
        <v>245401</v>
      </c>
      <c r="M188" s="242"/>
    </row>
    <row r="189" spans="1:13" ht="34.5" customHeight="1">
      <c r="A189" s="127" t="s">
        <v>651</v>
      </c>
      <c r="B189" s="22" t="s">
        <v>422</v>
      </c>
      <c r="C189" s="159"/>
      <c r="D189" s="131" t="e">
        <f>D190+D205+D242</f>
        <v>#REF!</v>
      </c>
      <c r="E189" s="131">
        <f>E190+E205+E242</f>
        <v>0</v>
      </c>
      <c r="F189" s="131">
        <f>F190+F205+F242</f>
        <v>221045957.94</v>
      </c>
      <c r="G189" s="228">
        <f>G190+G205+G242</f>
        <v>214368866.45999998</v>
      </c>
      <c r="H189" s="152">
        <f>F189-E189</f>
        <v>221045957.94</v>
      </c>
      <c r="I189" s="241">
        <v>225163280.45</v>
      </c>
      <c r="M189" s="242"/>
    </row>
    <row r="190" spans="1:13" ht="33.75" customHeight="1">
      <c r="A190" s="128" t="s">
        <v>423</v>
      </c>
      <c r="B190" s="19" t="s">
        <v>424</v>
      </c>
      <c r="C190" s="58"/>
      <c r="D190" s="81">
        <f>SUM(D192:D204)</f>
        <v>5093368</v>
      </c>
      <c r="E190" s="81">
        <f>E191</f>
        <v>0</v>
      </c>
      <c r="F190" s="81">
        <f>F191</f>
        <v>75518336.84</v>
      </c>
      <c r="G190" s="229">
        <f>G191</f>
        <v>83993711.08</v>
      </c>
      <c r="H190" s="152">
        <f>F190-E190</f>
        <v>75518336.84</v>
      </c>
      <c r="I190" s="241">
        <v>84546510.08</v>
      </c>
      <c r="M190" s="242"/>
    </row>
    <row r="191" spans="1:13" ht="34.5" customHeight="1">
      <c r="A191" s="128" t="s">
        <v>903</v>
      </c>
      <c r="B191" s="19" t="s">
        <v>425</v>
      </c>
      <c r="C191" s="58"/>
      <c r="D191" s="81"/>
      <c r="E191" s="81">
        <f>SUM(E192:E204)</f>
        <v>0</v>
      </c>
      <c r="F191" s="81">
        <f>SUM(F192:F204)</f>
        <v>75518336.84</v>
      </c>
      <c r="G191" s="229">
        <f>SUM(G192:G204)</f>
        <v>83993711.08</v>
      </c>
      <c r="H191" s="152">
        <f>F191-E191</f>
        <v>75518336.84</v>
      </c>
      <c r="I191" s="241">
        <v>84546510.08</v>
      </c>
      <c r="M191" s="242"/>
    </row>
    <row r="192" spans="1:13" ht="66" customHeight="1">
      <c r="A192" s="60" t="s">
        <v>426</v>
      </c>
      <c r="B192" s="20" t="s">
        <v>427</v>
      </c>
      <c r="C192" s="59">
        <v>600</v>
      </c>
      <c r="D192" s="78">
        <v>500000</v>
      </c>
      <c r="E192" s="78"/>
      <c r="F192" s="115">
        <v>3716164.59</v>
      </c>
      <c r="G192" s="232">
        <v>3747158.63</v>
      </c>
      <c r="I192" s="241">
        <v>3747158.63</v>
      </c>
      <c r="M192" s="242"/>
    </row>
    <row r="193" spans="1:13" ht="97.5" customHeight="1">
      <c r="A193" s="60" t="s">
        <v>686</v>
      </c>
      <c r="B193" s="20" t="s">
        <v>694</v>
      </c>
      <c r="C193" s="59">
        <v>600</v>
      </c>
      <c r="D193" s="78"/>
      <c r="E193" s="115"/>
      <c r="F193" s="115">
        <v>11006249.37</v>
      </c>
      <c r="G193" s="232">
        <v>16080915.61</v>
      </c>
      <c r="I193" s="241">
        <v>16080915.61</v>
      </c>
      <c r="M193" s="242"/>
    </row>
    <row r="194" spans="1:13" ht="67.5" customHeight="1">
      <c r="A194" s="60" t="s">
        <v>1101</v>
      </c>
      <c r="B194" s="20" t="s">
        <v>1096</v>
      </c>
      <c r="C194" s="59">
        <v>600</v>
      </c>
      <c r="D194" s="78"/>
      <c r="E194" s="115"/>
      <c r="F194" s="115">
        <v>50000</v>
      </c>
      <c r="G194" s="230">
        <v>541760.24</v>
      </c>
      <c r="H194" s="115">
        <v>541760.24</v>
      </c>
      <c r="I194" s="241">
        <v>601760.24</v>
      </c>
      <c r="M194" s="242"/>
    </row>
    <row r="195" spans="1:13" ht="81.75" customHeight="1">
      <c r="A195" s="60" t="s">
        <v>1261</v>
      </c>
      <c r="B195" s="20" t="s">
        <v>695</v>
      </c>
      <c r="C195" s="59">
        <v>600</v>
      </c>
      <c r="D195" s="78"/>
      <c r="E195" s="115"/>
      <c r="F195" s="115">
        <v>6897919.62</v>
      </c>
      <c r="G195" s="232">
        <v>6900121.97</v>
      </c>
      <c r="I195" s="241">
        <v>6900121.97</v>
      </c>
      <c r="M195" s="242"/>
    </row>
    <row r="196" spans="1:13" ht="82.5" customHeight="1">
      <c r="A196" s="60" t="s">
        <v>688</v>
      </c>
      <c r="B196" s="20" t="s">
        <v>697</v>
      </c>
      <c r="C196" s="59">
        <v>600</v>
      </c>
      <c r="D196" s="78"/>
      <c r="E196" s="115"/>
      <c r="F196" s="115">
        <v>6354215.34</v>
      </c>
      <c r="G196" s="232">
        <v>6330351.98</v>
      </c>
      <c r="I196" s="241">
        <v>6330351.98</v>
      </c>
      <c r="M196" s="242"/>
    </row>
    <row r="197" spans="1:13" ht="63">
      <c r="A197" s="60" t="s">
        <v>428</v>
      </c>
      <c r="B197" s="20" t="s">
        <v>429</v>
      </c>
      <c r="C197" s="59">
        <v>600</v>
      </c>
      <c r="D197" s="78"/>
      <c r="E197" s="115"/>
      <c r="F197" s="177">
        <v>5906304.72</v>
      </c>
      <c r="G197" s="232">
        <v>6856977.95</v>
      </c>
      <c r="I197" s="241">
        <v>6856977.95</v>
      </c>
      <c r="M197" s="242"/>
    </row>
    <row r="198" spans="1:13" ht="66" customHeight="1">
      <c r="A198" s="60" t="s">
        <v>1102</v>
      </c>
      <c r="B198" s="20" t="s">
        <v>1097</v>
      </c>
      <c r="C198" s="59">
        <v>600</v>
      </c>
      <c r="D198" s="78"/>
      <c r="E198" s="184"/>
      <c r="F198" s="115"/>
      <c r="G198" s="230">
        <v>257000</v>
      </c>
      <c r="I198" s="241">
        <v>274220</v>
      </c>
      <c r="M198" s="242"/>
    </row>
    <row r="199" spans="1:13" ht="83.25" customHeight="1">
      <c r="A199" s="60" t="s">
        <v>1143</v>
      </c>
      <c r="B199" s="20" t="s">
        <v>1122</v>
      </c>
      <c r="C199" s="59">
        <v>600</v>
      </c>
      <c r="D199" s="78"/>
      <c r="E199" s="115"/>
      <c r="F199" s="115"/>
      <c r="G199" s="230"/>
      <c r="H199" s="248">
        <v>0</v>
      </c>
      <c r="I199" s="241">
        <v>25000</v>
      </c>
      <c r="M199" s="242"/>
    </row>
    <row r="200" spans="1:13" ht="48.75" customHeight="1">
      <c r="A200" s="60" t="s">
        <v>1144</v>
      </c>
      <c r="B200" s="20" t="s">
        <v>1125</v>
      </c>
      <c r="C200" s="59">
        <v>600</v>
      </c>
      <c r="D200" s="78"/>
      <c r="E200" s="78"/>
      <c r="F200" s="115"/>
      <c r="G200" s="230"/>
      <c r="I200" s="241"/>
      <c r="M200" s="242"/>
    </row>
    <row r="201" spans="1:13" ht="79.5" customHeight="1">
      <c r="A201" s="60" t="s">
        <v>991</v>
      </c>
      <c r="B201" s="20" t="s">
        <v>990</v>
      </c>
      <c r="C201" s="59">
        <v>600</v>
      </c>
      <c r="D201" s="78"/>
      <c r="E201" s="78"/>
      <c r="F201" s="115"/>
      <c r="G201" s="230"/>
      <c r="I201" s="241"/>
      <c r="M201" s="242"/>
    </row>
    <row r="202" spans="1:13" ht="126.75" customHeight="1">
      <c r="A202" s="460" t="s">
        <v>714</v>
      </c>
      <c r="B202" s="113" t="s">
        <v>431</v>
      </c>
      <c r="C202" s="114">
        <v>600</v>
      </c>
      <c r="D202" s="115">
        <v>-875880</v>
      </c>
      <c r="E202" s="115"/>
      <c r="F202" s="115">
        <v>372615</v>
      </c>
      <c r="G202" s="230">
        <v>298092</v>
      </c>
      <c r="I202" s="241">
        <v>298092</v>
      </c>
      <c r="M202" s="242"/>
    </row>
    <row r="203" spans="1:13" ht="93" customHeight="1">
      <c r="A203" s="461" t="s">
        <v>713</v>
      </c>
      <c r="B203" s="113" t="s">
        <v>1239</v>
      </c>
      <c r="C203" s="114">
        <v>300</v>
      </c>
      <c r="D203" s="115"/>
      <c r="E203" s="115"/>
      <c r="F203" s="177">
        <v>693956.2</v>
      </c>
      <c r="G203" s="230">
        <v>1130892.7</v>
      </c>
      <c r="I203" s="241">
        <v>1130892.7</v>
      </c>
      <c r="M203" s="242"/>
    </row>
    <row r="204" spans="1:13" ht="127.5" customHeight="1">
      <c r="A204" s="165" t="s">
        <v>1267</v>
      </c>
      <c r="B204" s="113" t="s">
        <v>432</v>
      </c>
      <c r="C204" s="114">
        <v>600</v>
      </c>
      <c r="D204" s="115">
        <v>5469248</v>
      </c>
      <c r="E204" s="115"/>
      <c r="F204" s="115">
        <v>40520912</v>
      </c>
      <c r="G204" s="232">
        <v>41850440</v>
      </c>
      <c r="H204" s="152"/>
      <c r="I204" s="241">
        <v>42301019</v>
      </c>
      <c r="M204" s="242"/>
    </row>
    <row r="205" spans="1:13" ht="31.5">
      <c r="A205" s="108" t="s">
        <v>433</v>
      </c>
      <c r="B205" s="19" t="s">
        <v>434</v>
      </c>
      <c r="C205" s="58"/>
      <c r="D205" s="81">
        <f>SUM(D207:D237)</f>
        <v>987111</v>
      </c>
      <c r="E205" s="81">
        <f>E206+E240</f>
        <v>0</v>
      </c>
      <c r="F205" s="81">
        <f>F206+F240</f>
        <v>139865179.2</v>
      </c>
      <c r="G205" s="229">
        <f>G206+G240</f>
        <v>124310264.06</v>
      </c>
      <c r="H205" s="152">
        <f>F205-E205</f>
        <v>139865179.2</v>
      </c>
      <c r="I205" s="241">
        <v>134551879.05</v>
      </c>
      <c r="M205" s="242"/>
    </row>
    <row r="206" spans="1:13" ht="50.25" customHeight="1">
      <c r="A206" s="167" t="s">
        <v>921</v>
      </c>
      <c r="B206" s="19" t="s">
        <v>435</v>
      </c>
      <c r="C206" s="58"/>
      <c r="D206" s="81"/>
      <c r="E206" s="81">
        <f>SUM(E207:E239)</f>
        <v>0</v>
      </c>
      <c r="F206" s="104">
        <f>SUM(F207:F239)</f>
        <v>139713465.2</v>
      </c>
      <c r="G206" s="231">
        <f>SUM(G207:G237)</f>
        <v>124158550.06</v>
      </c>
      <c r="H206" s="152">
        <f>F206-E206</f>
        <v>139713465.2</v>
      </c>
      <c r="I206" s="241">
        <v>134400165.05</v>
      </c>
      <c r="M206" s="242"/>
    </row>
    <row r="207" spans="1:13" ht="63">
      <c r="A207" s="64" t="s">
        <v>436</v>
      </c>
      <c r="B207" s="20" t="s">
        <v>437</v>
      </c>
      <c r="C207" s="59">
        <v>600</v>
      </c>
      <c r="D207" s="78"/>
      <c r="E207" s="78"/>
      <c r="F207" s="115">
        <v>5965142.43</v>
      </c>
      <c r="G207" s="232">
        <v>6204730.76</v>
      </c>
      <c r="I207" s="241">
        <v>6204730.76</v>
      </c>
      <c r="M207" s="242"/>
    </row>
    <row r="208" spans="1:13" ht="96.75" customHeight="1">
      <c r="A208" s="64" t="s">
        <v>690</v>
      </c>
      <c r="B208" s="20" t="s">
        <v>698</v>
      </c>
      <c r="C208" s="59">
        <v>600</v>
      </c>
      <c r="D208" s="78"/>
      <c r="E208" s="78"/>
      <c r="F208" s="115">
        <v>6193211.07</v>
      </c>
      <c r="G208" s="232">
        <v>8414240.49</v>
      </c>
      <c r="I208" s="241">
        <v>8414240.49</v>
      </c>
      <c r="M208" s="242"/>
    </row>
    <row r="209" spans="1:13" ht="78.75">
      <c r="A209" s="64" t="s">
        <v>691</v>
      </c>
      <c r="B209" s="20" t="s">
        <v>699</v>
      </c>
      <c r="C209" s="59">
        <v>600</v>
      </c>
      <c r="D209" s="78"/>
      <c r="E209" s="78"/>
      <c r="F209" s="115">
        <v>7532485.85</v>
      </c>
      <c r="G209" s="232">
        <v>7229704.11</v>
      </c>
      <c r="I209" s="241">
        <v>7229704.11</v>
      </c>
      <c r="M209" s="242"/>
    </row>
    <row r="210" spans="1:13" ht="78.75" customHeight="1">
      <c r="A210" s="64" t="s">
        <v>693</v>
      </c>
      <c r="B210" s="20" t="s">
        <v>701</v>
      </c>
      <c r="C210" s="59">
        <v>600</v>
      </c>
      <c r="D210" s="78"/>
      <c r="E210" s="136"/>
      <c r="F210" s="115">
        <v>8866425.96</v>
      </c>
      <c r="G210" s="232">
        <v>6974286.92</v>
      </c>
      <c r="H210" s="152"/>
      <c r="I210" s="241">
        <v>7148726.92</v>
      </c>
      <c r="M210" s="242"/>
    </row>
    <row r="211" spans="1:13" ht="66" customHeight="1">
      <c r="A211" s="64" t="s">
        <v>1103</v>
      </c>
      <c r="B211" s="20" t="s">
        <v>1098</v>
      </c>
      <c r="C211" s="59">
        <v>600</v>
      </c>
      <c r="D211" s="78"/>
      <c r="E211" s="136"/>
      <c r="F211" s="115">
        <v>1169669.18</v>
      </c>
      <c r="G211" s="230">
        <v>780353.93</v>
      </c>
      <c r="H211" s="115">
        <v>780353.93</v>
      </c>
      <c r="I211" s="241">
        <v>3674152.8200000003</v>
      </c>
      <c r="M211" s="242"/>
    </row>
    <row r="212" spans="1:13" ht="65.25" customHeight="1">
      <c r="A212" s="64" t="s">
        <v>1104</v>
      </c>
      <c r="B212" s="20" t="s">
        <v>1099</v>
      </c>
      <c r="C212" s="59">
        <v>600</v>
      </c>
      <c r="D212" s="78"/>
      <c r="E212" s="78"/>
      <c r="F212" s="115"/>
      <c r="G212" s="230">
        <v>100000</v>
      </c>
      <c r="H212" s="115">
        <v>100000</v>
      </c>
      <c r="I212" s="241">
        <v>132547</v>
      </c>
      <c r="M212" s="242"/>
    </row>
    <row r="213" spans="1:13" ht="79.5" customHeight="1">
      <c r="A213" s="64" t="s">
        <v>1105</v>
      </c>
      <c r="B213" s="20" t="s">
        <v>1100</v>
      </c>
      <c r="C213" s="59">
        <v>600</v>
      </c>
      <c r="D213" s="78"/>
      <c r="E213" s="78"/>
      <c r="F213" s="115"/>
      <c r="G213" s="230">
        <v>57807</v>
      </c>
      <c r="I213" s="241">
        <v>57807</v>
      </c>
      <c r="M213" s="242"/>
    </row>
    <row r="214" spans="1:13" ht="48.75" customHeight="1">
      <c r="A214" s="64" t="s">
        <v>1145</v>
      </c>
      <c r="B214" s="20" t="s">
        <v>1126</v>
      </c>
      <c r="C214" s="59">
        <v>600</v>
      </c>
      <c r="D214" s="78"/>
      <c r="E214" s="78"/>
      <c r="F214" s="115"/>
      <c r="G214" s="230"/>
      <c r="I214" s="241">
        <v>22760</v>
      </c>
      <c r="M214" s="242"/>
    </row>
    <row r="215" spans="1:13" ht="63" hidden="1">
      <c r="A215" s="129" t="s">
        <v>565</v>
      </c>
      <c r="B215" s="20" t="s">
        <v>566</v>
      </c>
      <c r="C215" s="59">
        <v>600</v>
      </c>
      <c r="D215" s="78"/>
      <c r="E215" s="78"/>
      <c r="F215" s="78"/>
      <c r="G215" s="232">
        <v>1744200</v>
      </c>
      <c r="H215" s="152"/>
      <c r="I215" s="241">
        <v>1734542.26</v>
      </c>
      <c r="M215" s="242"/>
    </row>
    <row r="216" spans="1:13" ht="66.75" customHeight="1" hidden="1">
      <c r="A216" s="64" t="s">
        <v>1338</v>
      </c>
      <c r="B216" s="20" t="s">
        <v>1331</v>
      </c>
      <c r="C216" s="59">
        <v>600</v>
      </c>
      <c r="D216" s="78"/>
      <c r="E216" s="78"/>
      <c r="F216" s="78"/>
      <c r="G216" s="232"/>
      <c r="H216" s="152"/>
      <c r="I216" s="241">
        <v>965773.74</v>
      </c>
      <c r="M216" s="242"/>
    </row>
    <row r="217" spans="1:13" ht="78.75" hidden="1">
      <c r="A217" s="166" t="s">
        <v>958</v>
      </c>
      <c r="B217" s="20" t="s">
        <v>957</v>
      </c>
      <c r="C217" s="59">
        <v>600</v>
      </c>
      <c r="D217" s="78"/>
      <c r="E217" s="138"/>
      <c r="F217" s="115"/>
      <c r="G217" s="230"/>
      <c r="I217" s="241"/>
      <c r="M217" s="242"/>
    </row>
    <row r="218" spans="1:13" ht="78.75">
      <c r="A218" s="64" t="s">
        <v>438</v>
      </c>
      <c r="B218" s="20" t="s">
        <v>439</v>
      </c>
      <c r="C218" s="59">
        <v>100</v>
      </c>
      <c r="D218" s="78"/>
      <c r="E218" s="78"/>
      <c r="F218" s="115">
        <v>5582697.84</v>
      </c>
      <c r="G218" s="232">
        <v>7609755.6</v>
      </c>
      <c r="H218" s="152"/>
      <c r="I218" s="241">
        <v>7632675.6</v>
      </c>
      <c r="M218" s="242"/>
    </row>
    <row r="219" spans="1:13" ht="47.25">
      <c r="A219" s="64" t="s">
        <v>597</v>
      </c>
      <c r="B219" s="20" t="s">
        <v>439</v>
      </c>
      <c r="C219" s="59">
        <v>200</v>
      </c>
      <c r="D219" s="78">
        <v>-745000</v>
      </c>
      <c r="E219" s="78"/>
      <c r="F219" s="115">
        <v>9994881.27</v>
      </c>
      <c r="G219" s="232">
        <v>9971008.73</v>
      </c>
      <c r="I219" s="241">
        <v>9968008.73</v>
      </c>
      <c r="M219" s="242"/>
    </row>
    <row r="220" spans="1:13" ht="36" customHeight="1">
      <c r="A220" s="64" t="s">
        <v>440</v>
      </c>
      <c r="B220" s="20" t="s">
        <v>439</v>
      </c>
      <c r="C220" s="59">
        <v>800</v>
      </c>
      <c r="D220" s="78"/>
      <c r="E220" s="78"/>
      <c r="F220" s="115">
        <v>178607.92</v>
      </c>
      <c r="G220" s="232">
        <v>202935.92</v>
      </c>
      <c r="I220" s="241">
        <v>232935.92</v>
      </c>
      <c r="M220" s="242"/>
    </row>
    <row r="221" spans="1:13" ht="54.75" customHeight="1" hidden="1">
      <c r="A221" s="165" t="s">
        <v>1339</v>
      </c>
      <c r="B221" s="113" t="s">
        <v>1331</v>
      </c>
      <c r="C221" s="114">
        <v>200</v>
      </c>
      <c r="D221" s="115"/>
      <c r="E221" s="115"/>
      <c r="F221" s="115"/>
      <c r="G221" s="232"/>
      <c r="I221" s="241">
        <v>193156.26</v>
      </c>
      <c r="M221" s="242"/>
    </row>
    <row r="222" spans="1:13" ht="62.25" customHeight="1" hidden="1">
      <c r="A222" s="129" t="s">
        <v>598</v>
      </c>
      <c r="B222" s="20" t="s">
        <v>567</v>
      </c>
      <c r="C222" s="59">
        <v>200</v>
      </c>
      <c r="D222" s="78"/>
      <c r="E222" s="78"/>
      <c r="F222" s="78"/>
      <c r="G222" s="232">
        <v>323000</v>
      </c>
      <c r="H222" s="152"/>
      <c r="I222" s="241">
        <v>321068.44</v>
      </c>
      <c r="M222" s="242"/>
    </row>
    <row r="223" spans="1:13" ht="68.25" customHeight="1">
      <c r="A223" s="64" t="s">
        <v>599</v>
      </c>
      <c r="B223" s="20" t="s">
        <v>441</v>
      </c>
      <c r="C223" s="59">
        <v>200</v>
      </c>
      <c r="D223" s="78">
        <v>745000</v>
      </c>
      <c r="E223" s="78"/>
      <c r="F223" s="115">
        <v>1400000</v>
      </c>
      <c r="G223" s="232">
        <v>1400000</v>
      </c>
      <c r="I223" s="241">
        <v>1400000</v>
      </c>
      <c r="M223" s="242"/>
    </row>
    <row r="224" spans="1:13" ht="95.25" customHeight="1" hidden="1">
      <c r="A224" s="64" t="s">
        <v>1330</v>
      </c>
      <c r="B224" s="20" t="s">
        <v>1329</v>
      </c>
      <c r="C224" s="59">
        <v>600</v>
      </c>
      <c r="D224" s="78"/>
      <c r="E224" s="115"/>
      <c r="F224" s="78"/>
      <c r="G224" s="232"/>
      <c r="I224" s="241">
        <v>2256684.1999999997</v>
      </c>
      <c r="M224" s="242"/>
    </row>
    <row r="225" spans="1:13" ht="81" customHeight="1" hidden="1">
      <c r="A225" s="60" t="s">
        <v>1362</v>
      </c>
      <c r="B225" s="20" t="s">
        <v>1365</v>
      </c>
      <c r="C225" s="59">
        <v>600</v>
      </c>
      <c r="D225" s="78"/>
      <c r="E225" s="115"/>
      <c r="F225" s="78"/>
      <c r="G225" s="232"/>
      <c r="H225" s="255" t="s">
        <v>1366</v>
      </c>
      <c r="I225" s="241">
        <v>2261214.4</v>
      </c>
      <c r="M225" s="242"/>
    </row>
    <row r="226" spans="1:13" ht="56.25" customHeight="1">
      <c r="A226" s="163" t="s">
        <v>1345</v>
      </c>
      <c r="B226" s="113" t="s">
        <v>1359</v>
      </c>
      <c r="C226" s="114">
        <v>200</v>
      </c>
      <c r="D226" s="115"/>
      <c r="E226" s="115"/>
      <c r="F226" s="115">
        <f>4509094.66+455.46</f>
        <v>4509550.12</v>
      </c>
      <c r="G226" s="232"/>
      <c r="H226" s="255"/>
      <c r="I226" s="241"/>
      <c r="M226" s="242"/>
    </row>
    <row r="227" spans="1:13" ht="74.25" customHeight="1">
      <c r="A227" s="163" t="s">
        <v>1346</v>
      </c>
      <c r="B227" s="113" t="s">
        <v>1359</v>
      </c>
      <c r="C227" s="114">
        <v>600</v>
      </c>
      <c r="D227" s="115"/>
      <c r="E227" s="115"/>
      <c r="F227" s="115">
        <f>2254547.32+227.74</f>
        <v>2254775.06</v>
      </c>
      <c r="G227" s="232"/>
      <c r="H227" s="255" t="s">
        <v>1367</v>
      </c>
      <c r="I227" s="241">
        <v>277387.8</v>
      </c>
      <c r="M227" s="242"/>
    </row>
    <row r="228" spans="1:13" ht="66" customHeight="1">
      <c r="A228" s="165" t="s">
        <v>601</v>
      </c>
      <c r="B228" s="113" t="s">
        <v>1377</v>
      </c>
      <c r="C228" s="114">
        <v>200</v>
      </c>
      <c r="D228" s="115"/>
      <c r="E228" s="115"/>
      <c r="F228" s="115">
        <f>63525+71148</f>
        <v>134673</v>
      </c>
      <c r="G228" s="232"/>
      <c r="H228" s="116"/>
      <c r="I228" s="241">
        <v>63525</v>
      </c>
      <c r="M228" s="242"/>
    </row>
    <row r="229" spans="1:13" ht="65.25" customHeight="1">
      <c r="A229" s="165" t="s">
        <v>1341</v>
      </c>
      <c r="B229" s="113" t="s">
        <v>1377</v>
      </c>
      <c r="C229" s="114">
        <v>600</v>
      </c>
      <c r="D229" s="115"/>
      <c r="E229" s="115"/>
      <c r="F229" s="115">
        <v>393855</v>
      </c>
      <c r="G229" s="232"/>
      <c r="H229" s="116"/>
      <c r="I229" s="241">
        <v>393855</v>
      </c>
      <c r="M229" s="242"/>
    </row>
    <row r="230" spans="1:13" ht="81" customHeight="1">
      <c r="A230" s="163" t="s">
        <v>861</v>
      </c>
      <c r="B230" s="113" t="s">
        <v>1378</v>
      </c>
      <c r="C230" s="114">
        <v>600</v>
      </c>
      <c r="D230" s="115"/>
      <c r="E230" s="115"/>
      <c r="F230" s="177">
        <v>50820</v>
      </c>
      <c r="G230" s="232"/>
      <c r="H230" s="116"/>
      <c r="I230" s="241">
        <v>50820</v>
      </c>
      <c r="M230" s="242"/>
    </row>
    <row r="231" spans="1:13" ht="96" customHeight="1">
      <c r="A231" s="163" t="s">
        <v>715</v>
      </c>
      <c r="B231" s="113" t="s">
        <v>442</v>
      </c>
      <c r="C231" s="114">
        <v>200</v>
      </c>
      <c r="D231" s="115">
        <v>-370500</v>
      </c>
      <c r="E231" s="115"/>
      <c r="F231" s="115">
        <v>37380</v>
      </c>
      <c r="G231" s="232">
        <v>36345</v>
      </c>
      <c r="I231" s="241">
        <v>36345</v>
      </c>
      <c r="M231" s="242"/>
    </row>
    <row r="232" spans="1:13" ht="94.5">
      <c r="A232" s="163" t="s">
        <v>713</v>
      </c>
      <c r="B232" s="113" t="s">
        <v>609</v>
      </c>
      <c r="C232" s="114">
        <v>300</v>
      </c>
      <c r="D232" s="115"/>
      <c r="E232" s="115"/>
      <c r="F232" s="115">
        <v>78032.5</v>
      </c>
      <c r="G232" s="232">
        <v>86620.1</v>
      </c>
      <c r="I232" s="241">
        <v>86620.1</v>
      </c>
      <c r="M232" s="242"/>
    </row>
    <row r="233" spans="1:13" ht="143.25" customHeight="1">
      <c r="A233" s="165" t="s">
        <v>1393</v>
      </c>
      <c r="B233" s="113" t="s">
        <v>1406</v>
      </c>
      <c r="C233" s="114">
        <v>100</v>
      </c>
      <c r="D233" s="115"/>
      <c r="E233" s="115"/>
      <c r="F233" s="115">
        <v>1406160</v>
      </c>
      <c r="G233" s="232"/>
      <c r="I233" s="241"/>
      <c r="M233" s="242"/>
    </row>
    <row r="234" spans="1:13" ht="126">
      <c r="A234" s="165" t="s">
        <v>1395</v>
      </c>
      <c r="B234" s="113" t="s">
        <v>1406</v>
      </c>
      <c r="C234" s="114">
        <v>600</v>
      </c>
      <c r="D234" s="115"/>
      <c r="E234" s="115"/>
      <c r="F234" s="115">
        <v>4843440</v>
      </c>
      <c r="G234" s="232"/>
      <c r="I234" s="241"/>
      <c r="M234" s="242"/>
    </row>
    <row r="235" spans="1:13" ht="208.5" customHeight="1">
      <c r="A235" s="165" t="s">
        <v>716</v>
      </c>
      <c r="B235" s="113" t="s">
        <v>443</v>
      </c>
      <c r="C235" s="114">
        <v>100</v>
      </c>
      <c r="D235" s="115"/>
      <c r="E235" s="115"/>
      <c r="F235" s="115">
        <f>11363028.4+3431634.59</f>
        <v>14794662.99</v>
      </c>
      <c r="G235" s="232">
        <v>14477914.25</v>
      </c>
      <c r="H235" s="152"/>
      <c r="I235" s="241">
        <v>14601095.5</v>
      </c>
      <c r="M235" s="242"/>
    </row>
    <row r="236" spans="1:13" ht="159.75" customHeight="1">
      <c r="A236" s="165" t="s">
        <v>717</v>
      </c>
      <c r="B236" s="113" t="s">
        <v>443</v>
      </c>
      <c r="C236" s="114">
        <v>200</v>
      </c>
      <c r="D236" s="115"/>
      <c r="E236" s="115"/>
      <c r="F236" s="115">
        <v>206112</v>
      </c>
      <c r="G236" s="232">
        <v>209837</v>
      </c>
      <c r="H236" s="152"/>
      <c r="I236" s="241">
        <v>209937</v>
      </c>
      <c r="M236" s="242"/>
    </row>
    <row r="237" spans="1:13" ht="176.25" customHeight="1">
      <c r="A237" s="165" t="s">
        <v>718</v>
      </c>
      <c r="B237" s="113" t="s">
        <v>443</v>
      </c>
      <c r="C237" s="114">
        <v>600</v>
      </c>
      <c r="D237" s="115">
        <v>1357611</v>
      </c>
      <c r="E237" s="115"/>
      <c r="F237" s="115">
        <v>64120883.01</v>
      </c>
      <c r="G237" s="232">
        <v>58335810.25</v>
      </c>
      <c r="H237" s="152"/>
      <c r="I237" s="241">
        <v>58758703</v>
      </c>
      <c r="M237" s="242"/>
    </row>
    <row r="238" spans="1:13" ht="77.25" customHeight="1">
      <c r="A238" s="165" t="s">
        <v>1425</v>
      </c>
      <c r="B238" s="113" t="s">
        <v>1424</v>
      </c>
      <c r="C238" s="114">
        <v>200</v>
      </c>
      <c r="D238" s="115"/>
      <c r="E238" s="115"/>
      <c r="F238" s="115"/>
      <c r="G238" s="232"/>
      <c r="H238" s="152"/>
      <c r="I238" s="241"/>
      <c r="J238" s="275"/>
      <c r="K238" s="276"/>
      <c r="M238" s="242"/>
    </row>
    <row r="239" spans="1:13" ht="77.25" customHeight="1">
      <c r="A239" s="165" t="s">
        <v>1426</v>
      </c>
      <c r="B239" s="113" t="s">
        <v>1424</v>
      </c>
      <c r="C239" s="114">
        <v>600</v>
      </c>
      <c r="D239" s="115"/>
      <c r="E239" s="115"/>
      <c r="F239" s="115"/>
      <c r="G239" s="232"/>
      <c r="H239" s="152"/>
      <c r="I239" s="241"/>
      <c r="J239" s="275"/>
      <c r="K239" s="276"/>
      <c r="M239" s="242"/>
    </row>
    <row r="240" spans="1:13" ht="52.5" customHeight="1">
      <c r="A240" s="167" t="s">
        <v>922</v>
      </c>
      <c r="B240" s="102" t="s">
        <v>842</v>
      </c>
      <c r="C240" s="103"/>
      <c r="D240" s="104"/>
      <c r="E240" s="104">
        <f>E241</f>
        <v>0</v>
      </c>
      <c r="F240" s="104">
        <f>F241</f>
        <v>151714</v>
      </c>
      <c r="G240" s="231">
        <f>G241</f>
        <v>151714</v>
      </c>
      <c r="I240" s="241">
        <v>151714</v>
      </c>
      <c r="M240" s="242"/>
    </row>
    <row r="241" spans="1:13" ht="63">
      <c r="A241" s="64" t="s">
        <v>962</v>
      </c>
      <c r="B241" s="20" t="s">
        <v>970</v>
      </c>
      <c r="C241" s="59">
        <v>600</v>
      </c>
      <c r="D241" s="78"/>
      <c r="E241" s="78"/>
      <c r="F241" s="115">
        <v>151714</v>
      </c>
      <c r="G241" s="232">
        <v>151714</v>
      </c>
      <c r="I241" s="241">
        <v>151714</v>
      </c>
      <c r="M241" s="242"/>
    </row>
    <row r="242" spans="1:13" ht="31.5">
      <c r="A242" s="108" t="s">
        <v>444</v>
      </c>
      <c r="B242" s="19" t="s">
        <v>445</v>
      </c>
      <c r="C242" s="58"/>
      <c r="D242" s="81" t="e">
        <f>D244+#REF!+D246</f>
        <v>#REF!</v>
      </c>
      <c r="E242" s="81">
        <f>E243</f>
        <v>0</v>
      </c>
      <c r="F242" s="81">
        <f>F243</f>
        <v>5662441.9</v>
      </c>
      <c r="G242" s="229">
        <f>G243</f>
        <v>6064891.319999999</v>
      </c>
      <c r="I242" s="241">
        <v>6064891.32</v>
      </c>
      <c r="M242" s="242"/>
    </row>
    <row r="243" spans="1:13" ht="31.5">
      <c r="A243" s="108" t="s">
        <v>904</v>
      </c>
      <c r="B243" s="19" t="s">
        <v>446</v>
      </c>
      <c r="C243" s="58"/>
      <c r="D243" s="81"/>
      <c r="E243" s="81">
        <f>SUM(E244:E251)</f>
        <v>0</v>
      </c>
      <c r="F243" s="81">
        <f>SUM(F244:F251)</f>
        <v>5662441.9</v>
      </c>
      <c r="G243" s="229">
        <f>SUM(G244:G251)</f>
        <v>6064891.319999999</v>
      </c>
      <c r="H243" s="152"/>
      <c r="I243" s="241">
        <v>6064891.32</v>
      </c>
      <c r="M243" s="242"/>
    </row>
    <row r="244" spans="1:13" ht="78" customHeight="1">
      <c r="A244" s="165" t="s">
        <v>447</v>
      </c>
      <c r="B244" s="113" t="s">
        <v>448</v>
      </c>
      <c r="C244" s="114">
        <v>600</v>
      </c>
      <c r="D244" s="115"/>
      <c r="E244" s="115"/>
      <c r="F244" s="179">
        <f>4905060.25-7520.42</f>
        <v>4897539.83</v>
      </c>
      <c r="G244" s="232">
        <v>5300230.89</v>
      </c>
      <c r="H244" s="78">
        <v>5300230.89</v>
      </c>
      <c r="I244" s="241">
        <v>5298962.75</v>
      </c>
      <c r="M244" s="242"/>
    </row>
    <row r="245" spans="1:13" ht="83.25" customHeight="1">
      <c r="A245" s="64" t="s">
        <v>844</v>
      </c>
      <c r="B245" s="20" t="s">
        <v>845</v>
      </c>
      <c r="C245" s="59">
        <v>600</v>
      </c>
      <c r="D245" s="78"/>
      <c r="E245" s="115"/>
      <c r="F245" s="115">
        <v>7520.42</v>
      </c>
      <c r="G245" s="230">
        <v>6264.6</v>
      </c>
      <c r="H245" s="115">
        <v>6264.6</v>
      </c>
      <c r="I245" s="241">
        <v>7532.740000000001</v>
      </c>
      <c r="M245" s="242"/>
    </row>
    <row r="246" spans="1:13" ht="94.5">
      <c r="A246" s="165" t="s">
        <v>710</v>
      </c>
      <c r="B246" s="113" t="s">
        <v>449</v>
      </c>
      <c r="C246" s="114">
        <v>600</v>
      </c>
      <c r="D246" s="115">
        <v>451896</v>
      </c>
      <c r="E246" s="115"/>
      <c r="F246" s="177">
        <v>619181.65</v>
      </c>
      <c r="G246" s="230">
        <v>620195.83</v>
      </c>
      <c r="H246" s="152"/>
      <c r="I246" s="241">
        <v>620195.83</v>
      </c>
      <c r="M246" s="242"/>
    </row>
    <row r="247" spans="1:13" ht="63.75" customHeight="1">
      <c r="A247" s="64" t="s">
        <v>1120</v>
      </c>
      <c r="B247" s="20" t="s">
        <v>1119</v>
      </c>
      <c r="C247" s="59">
        <v>600</v>
      </c>
      <c r="D247" s="78"/>
      <c r="E247" s="115"/>
      <c r="F247" s="115">
        <v>0</v>
      </c>
      <c r="G247" s="230"/>
      <c r="I247" s="241"/>
      <c r="M247" s="242"/>
    </row>
    <row r="248" spans="1:13" ht="66.75" customHeight="1">
      <c r="A248" s="135" t="s">
        <v>1138</v>
      </c>
      <c r="B248" s="20" t="s">
        <v>1128</v>
      </c>
      <c r="C248" s="59">
        <v>600</v>
      </c>
      <c r="D248" s="78"/>
      <c r="E248" s="115"/>
      <c r="F248" s="78">
        <v>0</v>
      </c>
      <c r="G248" s="230"/>
      <c r="I248" s="241"/>
      <c r="M248" s="242"/>
    </row>
    <row r="249" spans="1:13" ht="80.25" customHeight="1">
      <c r="A249" s="135" t="s">
        <v>1139</v>
      </c>
      <c r="B249" s="20" t="s">
        <v>1129</v>
      </c>
      <c r="C249" s="59">
        <v>600</v>
      </c>
      <c r="D249" s="78"/>
      <c r="E249" s="115"/>
      <c r="F249" s="115">
        <v>0</v>
      </c>
      <c r="G249" s="230"/>
      <c r="I249" s="241"/>
      <c r="M249" s="242"/>
    </row>
    <row r="250" spans="1:13" ht="51.75" customHeight="1">
      <c r="A250" s="135" t="s">
        <v>1321</v>
      </c>
      <c r="B250" s="21" t="s">
        <v>1522</v>
      </c>
      <c r="C250" s="114">
        <v>600</v>
      </c>
      <c r="D250" s="115"/>
      <c r="E250" s="115"/>
      <c r="F250" s="189">
        <v>138200</v>
      </c>
      <c r="G250" s="230">
        <v>138200</v>
      </c>
      <c r="I250" s="241">
        <v>138200</v>
      </c>
      <c r="M250" s="242"/>
    </row>
    <row r="251" spans="1:13" ht="67.5" customHeight="1">
      <c r="A251" s="135" t="s">
        <v>1140</v>
      </c>
      <c r="B251" s="20" t="s">
        <v>1130</v>
      </c>
      <c r="C251" s="59">
        <v>600</v>
      </c>
      <c r="D251" s="78"/>
      <c r="E251" s="78"/>
      <c r="F251" s="115">
        <v>0</v>
      </c>
      <c r="G251" s="230"/>
      <c r="I251" s="241"/>
      <c r="M251" s="242"/>
    </row>
    <row r="252" spans="1:13" ht="63">
      <c r="A252" s="156" t="s">
        <v>858</v>
      </c>
      <c r="B252" s="22" t="s">
        <v>450</v>
      </c>
      <c r="C252" s="103"/>
      <c r="D252" s="104"/>
      <c r="E252" s="131">
        <f>E253+E271+E278</f>
        <v>0</v>
      </c>
      <c r="F252" s="131">
        <f>F253+F271+F278</f>
        <v>3169472.9299999997</v>
      </c>
      <c r="G252" s="228">
        <f>G253+G271+G278</f>
        <v>3674746.9699999997</v>
      </c>
      <c r="H252" s="152">
        <f>F252-E252</f>
        <v>3169472.9299999997</v>
      </c>
      <c r="I252" s="241">
        <v>3651425.84</v>
      </c>
      <c r="M252" s="242"/>
    </row>
    <row r="253" spans="1:13" ht="49.5" customHeight="1">
      <c r="A253" s="108" t="s">
        <v>458</v>
      </c>
      <c r="B253" s="19" t="s">
        <v>451</v>
      </c>
      <c r="C253" s="103"/>
      <c r="D253" s="104"/>
      <c r="E253" s="104">
        <f>E254+E261+E268</f>
        <v>0</v>
      </c>
      <c r="F253" s="104">
        <f>F254+F261+F268</f>
        <v>1247158.17</v>
      </c>
      <c r="G253" s="231">
        <f>G254+G261+G268</f>
        <v>1764462.21</v>
      </c>
      <c r="I253" s="241">
        <v>1246307.13</v>
      </c>
      <c r="M253" s="242"/>
    </row>
    <row r="254" spans="1:13" ht="23.25" customHeight="1">
      <c r="A254" s="167" t="s">
        <v>459</v>
      </c>
      <c r="B254" s="19" t="s">
        <v>452</v>
      </c>
      <c r="C254" s="103"/>
      <c r="D254" s="104"/>
      <c r="E254" s="104">
        <f>SUM(E255:E260)</f>
        <v>0</v>
      </c>
      <c r="F254" s="104">
        <f>SUM(F255:F260)</f>
        <v>406000</v>
      </c>
      <c r="G254" s="231">
        <f>SUM(G255:G260)</f>
        <v>933500</v>
      </c>
      <c r="I254" s="241">
        <v>406000</v>
      </c>
      <c r="M254" s="242"/>
    </row>
    <row r="255" spans="1:13" ht="81.75" customHeight="1">
      <c r="A255" s="64" t="s">
        <v>684</v>
      </c>
      <c r="B255" s="20" t="s">
        <v>1292</v>
      </c>
      <c r="C255" s="59">
        <v>600</v>
      </c>
      <c r="D255" s="78"/>
      <c r="E255" s="78"/>
      <c r="F255" s="115">
        <v>350000</v>
      </c>
      <c r="G255" s="230">
        <v>350000</v>
      </c>
      <c r="I255" s="241">
        <v>350000</v>
      </c>
      <c r="M255" s="242"/>
    </row>
    <row r="256" spans="1:13" ht="94.5">
      <c r="A256" s="64" t="s">
        <v>729</v>
      </c>
      <c r="B256" s="20" t="s">
        <v>1293</v>
      </c>
      <c r="C256" s="59">
        <v>100</v>
      </c>
      <c r="D256" s="78"/>
      <c r="E256" s="78"/>
      <c r="F256" s="115">
        <v>56000</v>
      </c>
      <c r="G256" s="230">
        <v>56000</v>
      </c>
      <c r="I256" s="241">
        <v>56000</v>
      </c>
      <c r="M256" s="242"/>
    </row>
    <row r="257" spans="1:13" ht="63.75" customHeight="1" hidden="1">
      <c r="A257" s="64" t="s">
        <v>601</v>
      </c>
      <c r="B257" s="20" t="s">
        <v>1294</v>
      </c>
      <c r="C257" s="59">
        <v>200</v>
      </c>
      <c r="D257" s="78"/>
      <c r="E257" s="115"/>
      <c r="F257" s="115">
        <v>0</v>
      </c>
      <c r="G257" s="230">
        <v>65500</v>
      </c>
      <c r="H257" s="152"/>
      <c r="I257" s="241">
        <v>0</v>
      </c>
      <c r="M257" s="242"/>
    </row>
    <row r="258" spans="1:13" ht="63.75" customHeight="1" hidden="1">
      <c r="A258" s="64" t="s">
        <v>601</v>
      </c>
      <c r="B258" s="20" t="s">
        <v>1294</v>
      </c>
      <c r="C258" s="59">
        <v>200</v>
      </c>
      <c r="D258" s="78"/>
      <c r="E258" s="78"/>
      <c r="F258" s="78">
        <v>0</v>
      </c>
      <c r="G258" s="232">
        <v>57750</v>
      </c>
      <c r="H258" s="152"/>
      <c r="I258" s="241">
        <v>0</v>
      </c>
      <c r="M258" s="242"/>
    </row>
    <row r="259" spans="1:13" ht="63.75" customHeight="1" hidden="1">
      <c r="A259" s="165" t="s">
        <v>1341</v>
      </c>
      <c r="B259" s="20" t="s">
        <v>1294</v>
      </c>
      <c r="C259" s="59">
        <v>600</v>
      </c>
      <c r="D259" s="78"/>
      <c r="E259" s="78"/>
      <c r="F259" s="78">
        <v>0</v>
      </c>
      <c r="G259" s="232">
        <v>358050</v>
      </c>
      <c r="H259" s="152"/>
      <c r="I259" s="241">
        <v>0</v>
      </c>
      <c r="M259" s="242"/>
    </row>
    <row r="260" spans="1:13" ht="81.75" customHeight="1" hidden="1">
      <c r="A260" s="60" t="s">
        <v>861</v>
      </c>
      <c r="B260" s="20" t="s">
        <v>1295</v>
      </c>
      <c r="C260" s="59">
        <v>600</v>
      </c>
      <c r="D260" s="78"/>
      <c r="E260" s="78"/>
      <c r="F260" s="78">
        <v>0</v>
      </c>
      <c r="G260" s="232">
        <v>46200</v>
      </c>
      <c r="H260" s="152"/>
      <c r="I260" s="241">
        <v>0</v>
      </c>
      <c r="M260" s="242"/>
    </row>
    <row r="261" spans="1:13" ht="31.5">
      <c r="A261" s="161" t="s">
        <v>369</v>
      </c>
      <c r="B261" s="102" t="s">
        <v>1296</v>
      </c>
      <c r="C261" s="103"/>
      <c r="D261" s="104"/>
      <c r="E261" s="104">
        <f>SUM(E262:E267)</f>
        <v>0</v>
      </c>
      <c r="F261" s="104">
        <f>SUM(F262:F267)</f>
        <v>826158.1699999999</v>
      </c>
      <c r="G261" s="231">
        <f>SUM(G262:G267)</f>
        <v>815962.21</v>
      </c>
      <c r="I261" s="241">
        <v>816307.1299999999</v>
      </c>
      <c r="M261" s="242"/>
    </row>
    <row r="262" spans="1:13" ht="63">
      <c r="A262" s="60" t="s">
        <v>591</v>
      </c>
      <c r="B262" s="20" t="s">
        <v>1297</v>
      </c>
      <c r="C262" s="59">
        <v>200</v>
      </c>
      <c r="D262" s="78">
        <v>320000</v>
      </c>
      <c r="E262" s="78"/>
      <c r="F262" s="115">
        <v>350000</v>
      </c>
      <c r="G262" s="230">
        <v>350000</v>
      </c>
      <c r="I262" s="241">
        <v>350000</v>
      </c>
      <c r="M262" s="242"/>
    </row>
    <row r="263" spans="1:13" ht="47.25">
      <c r="A263" s="60" t="s">
        <v>1016</v>
      </c>
      <c r="B263" s="20" t="s">
        <v>1298</v>
      </c>
      <c r="C263" s="59">
        <v>200</v>
      </c>
      <c r="D263" s="78"/>
      <c r="E263" s="78"/>
      <c r="F263" s="115">
        <v>10000</v>
      </c>
      <c r="G263" s="230">
        <v>10000</v>
      </c>
      <c r="I263" s="241">
        <v>10000</v>
      </c>
      <c r="M263" s="242"/>
    </row>
    <row r="264" spans="1:13" ht="63">
      <c r="A264" s="60" t="s">
        <v>985</v>
      </c>
      <c r="B264" s="20" t="s">
        <v>1299</v>
      </c>
      <c r="C264" s="59">
        <v>200</v>
      </c>
      <c r="D264" s="78"/>
      <c r="E264" s="78"/>
      <c r="F264" s="177">
        <v>12240</v>
      </c>
      <c r="G264" s="230">
        <v>12240</v>
      </c>
      <c r="I264" s="241">
        <v>12240</v>
      </c>
      <c r="M264" s="242"/>
    </row>
    <row r="265" spans="1:13" ht="47.25">
      <c r="A265" s="163" t="s">
        <v>592</v>
      </c>
      <c r="B265" s="113" t="s">
        <v>1300</v>
      </c>
      <c r="C265" s="114">
        <v>200</v>
      </c>
      <c r="D265" s="115">
        <v>10975</v>
      </c>
      <c r="E265" s="115"/>
      <c r="F265" s="177">
        <v>10492</v>
      </c>
      <c r="G265" s="230">
        <v>10666.5</v>
      </c>
      <c r="I265" s="241">
        <v>10666.5</v>
      </c>
      <c r="M265" s="242"/>
    </row>
    <row r="266" spans="1:13" ht="94.5">
      <c r="A266" s="163" t="s">
        <v>370</v>
      </c>
      <c r="B266" s="113" t="s">
        <v>1301</v>
      </c>
      <c r="C266" s="114">
        <v>100</v>
      </c>
      <c r="D266" s="115">
        <v>383500</v>
      </c>
      <c r="E266" s="115"/>
      <c r="F266" s="115">
        <v>433501</v>
      </c>
      <c r="G266" s="230">
        <v>416736</v>
      </c>
      <c r="H266" s="152"/>
      <c r="I266" s="241">
        <v>417080.92</v>
      </c>
      <c r="M266" s="242"/>
    </row>
    <row r="267" spans="1:13" ht="63">
      <c r="A267" s="163" t="s">
        <v>593</v>
      </c>
      <c r="B267" s="113" t="s">
        <v>1301</v>
      </c>
      <c r="C267" s="114">
        <v>200</v>
      </c>
      <c r="D267" s="115">
        <v>63370</v>
      </c>
      <c r="E267" s="115"/>
      <c r="F267" s="115">
        <f>443426.17-433501</f>
        <v>9925.169999999984</v>
      </c>
      <c r="G267" s="230">
        <v>16319.71</v>
      </c>
      <c r="I267" s="241">
        <v>16319.71</v>
      </c>
      <c r="M267" s="242"/>
    </row>
    <row r="268" spans="1:13" ht="31.5">
      <c r="A268" s="108" t="s">
        <v>995</v>
      </c>
      <c r="B268" s="102" t="s">
        <v>1302</v>
      </c>
      <c r="C268" s="103"/>
      <c r="D268" s="104"/>
      <c r="E268" s="104">
        <f>SUM(E269:E270)</f>
        <v>0</v>
      </c>
      <c r="F268" s="104">
        <f>SUM(F269:F270)</f>
        <v>15000</v>
      </c>
      <c r="G268" s="231">
        <f>SUM(G269:G270)</f>
        <v>15000</v>
      </c>
      <c r="I268" s="241">
        <v>24000</v>
      </c>
      <c r="M268" s="242"/>
    </row>
    <row r="269" spans="1:13" ht="48" customHeight="1">
      <c r="A269" s="60" t="s">
        <v>1171</v>
      </c>
      <c r="B269" s="20" t="s">
        <v>1303</v>
      </c>
      <c r="C269" s="59">
        <v>200</v>
      </c>
      <c r="D269" s="78"/>
      <c r="E269" s="78"/>
      <c r="F269" s="115">
        <v>9000</v>
      </c>
      <c r="G269" s="230">
        <v>9000</v>
      </c>
      <c r="H269" s="152"/>
      <c r="I269" s="241">
        <v>18000</v>
      </c>
      <c r="M269" s="242"/>
    </row>
    <row r="270" spans="1:13" ht="63">
      <c r="A270" s="60" t="s">
        <v>1172</v>
      </c>
      <c r="B270" s="20" t="s">
        <v>1304</v>
      </c>
      <c r="C270" s="59">
        <v>200</v>
      </c>
      <c r="D270" s="78"/>
      <c r="E270" s="78"/>
      <c r="F270" s="189">
        <v>6000</v>
      </c>
      <c r="G270" s="230">
        <v>6000</v>
      </c>
      <c r="I270" s="241">
        <v>6000</v>
      </c>
      <c r="M270" s="242"/>
    </row>
    <row r="271" spans="1:13" ht="31.5">
      <c r="A271" s="108" t="s">
        <v>460</v>
      </c>
      <c r="B271" s="19" t="s">
        <v>1305</v>
      </c>
      <c r="C271" s="58"/>
      <c r="D271" s="81">
        <f>D273</f>
        <v>0</v>
      </c>
      <c r="E271" s="81">
        <f>E272+E274</f>
        <v>0</v>
      </c>
      <c r="F271" s="81">
        <f>F272+F274</f>
        <v>61400</v>
      </c>
      <c r="G271" s="229">
        <f>G272+G274</f>
        <v>61400</v>
      </c>
      <c r="I271" s="241">
        <v>61400</v>
      </c>
      <c r="M271" s="242"/>
    </row>
    <row r="272" spans="1:13" ht="35.25" customHeight="1">
      <c r="A272" s="108" t="s">
        <v>996</v>
      </c>
      <c r="B272" s="19" t="s">
        <v>1306</v>
      </c>
      <c r="C272" s="58"/>
      <c r="D272" s="81"/>
      <c r="E272" s="81">
        <f>E273</f>
        <v>0</v>
      </c>
      <c r="F272" s="81">
        <f>F273</f>
        <v>4000</v>
      </c>
      <c r="G272" s="229">
        <f>G273</f>
        <v>4000</v>
      </c>
      <c r="I272" s="241">
        <v>4000</v>
      </c>
      <c r="M272" s="242"/>
    </row>
    <row r="273" spans="1:13" ht="63">
      <c r="A273" s="64" t="s">
        <v>997</v>
      </c>
      <c r="B273" s="20" t="s">
        <v>1307</v>
      </c>
      <c r="C273" s="59">
        <v>200</v>
      </c>
      <c r="D273" s="78"/>
      <c r="E273" s="78"/>
      <c r="F273" s="189">
        <v>4000</v>
      </c>
      <c r="G273" s="230">
        <v>4000</v>
      </c>
      <c r="I273" s="241">
        <v>4000</v>
      </c>
      <c r="M273" s="242"/>
    </row>
    <row r="274" spans="1:13" ht="31.5">
      <c r="A274" s="108" t="s">
        <v>909</v>
      </c>
      <c r="B274" s="19" t="s">
        <v>1308</v>
      </c>
      <c r="C274" s="58"/>
      <c r="D274" s="78"/>
      <c r="E274" s="104">
        <f>SUM(E275:E277)</f>
        <v>0</v>
      </c>
      <c r="F274" s="104">
        <f>SUM(F275:F277)</f>
        <v>57400</v>
      </c>
      <c r="G274" s="231">
        <f>SUM(G275:G277)</f>
        <v>57400</v>
      </c>
      <c r="I274" s="241">
        <v>57400</v>
      </c>
      <c r="M274" s="242"/>
    </row>
    <row r="275" spans="1:13" ht="94.5">
      <c r="A275" s="64" t="s">
        <v>950</v>
      </c>
      <c r="B275" s="20" t="s">
        <v>1309</v>
      </c>
      <c r="C275" s="59">
        <v>100</v>
      </c>
      <c r="D275" s="78"/>
      <c r="E275" s="78"/>
      <c r="F275" s="115">
        <v>15000</v>
      </c>
      <c r="G275" s="230">
        <v>15000</v>
      </c>
      <c r="I275" s="241">
        <v>15000</v>
      </c>
      <c r="M275" s="242"/>
    </row>
    <row r="276" spans="1:13" ht="63">
      <c r="A276" s="64" t="s">
        <v>951</v>
      </c>
      <c r="B276" s="20" t="s">
        <v>1310</v>
      </c>
      <c r="C276" s="59">
        <v>200</v>
      </c>
      <c r="D276" s="78"/>
      <c r="E276" s="78"/>
      <c r="F276" s="115">
        <v>5000</v>
      </c>
      <c r="G276" s="230">
        <v>5000</v>
      </c>
      <c r="I276" s="241">
        <v>5000</v>
      </c>
      <c r="M276" s="242"/>
    </row>
    <row r="277" spans="1:13" ht="63">
      <c r="A277" s="64" t="s">
        <v>920</v>
      </c>
      <c r="B277" s="20" t="s">
        <v>1311</v>
      </c>
      <c r="C277" s="59">
        <v>200</v>
      </c>
      <c r="D277" s="78"/>
      <c r="E277" s="78"/>
      <c r="F277" s="115">
        <v>37400</v>
      </c>
      <c r="G277" s="230">
        <v>37400</v>
      </c>
      <c r="I277" s="241">
        <v>37400</v>
      </c>
      <c r="M277" s="242"/>
    </row>
    <row r="278" spans="1:13" ht="31.5">
      <c r="A278" s="108" t="s">
        <v>975</v>
      </c>
      <c r="B278" s="19" t="s">
        <v>1312</v>
      </c>
      <c r="C278" s="58"/>
      <c r="D278" s="81">
        <f>D280</f>
        <v>0</v>
      </c>
      <c r="E278" s="81">
        <f>E279</f>
        <v>0</v>
      </c>
      <c r="F278" s="81">
        <f>F279</f>
        <v>1860914.76</v>
      </c>
      <c r="G278" s="229">
        <f>G279</f>
        <v>1848884.76</v>
      </c>
      <c r="H278" s="152">
        <f>F278-E278</f>
        <v>1860914.76</v>
      </c>
      <c r="I278" s="241">
        <v>2343718.71</v>
      </c>
      <c r="M278" s="242"/>
    </row>
    <row r="279" spans="1:13" ht="31.5">
      <c r="A279" s="108" t="s">
        <v>976</v>
      </c>
      <c r="B279" s="19" t="s">
        <v>1313</v>
      </c>
      <c r="C279" s="58"/>
      <c r="D279" s="81"/>
      <c r="E279" s="81">
        <f>E280+E281+E282</f>
        <v>0</v>
      </c>
      <c r="F279" s="81">
        <f>F280+F281+F282</f>
        <v>1860914.76</v>
      </c>
      <c r="G279" s="229">
        <f>G280+G281+G282</f>
        <v>1848884.76</v>
      </c>
      <c r="H279" s="152">
        <f>F279-E279</f>
        <v>1860914.76</v>
      </c>
      <c r="I279" s="241">
        <v>2343718.71</v>
      </c>
      <c r="M279" s="242"/>
    </row>
    <row r="280" spans="1:13" ht="93" customHeight="1">
      <c r="A280" s="64" t="s">
        <v>978</v>
      </c>
      <c r="B280" s="20" t="s">
        <v>1314</v>
      </c>
      <c r="C280" s="59">
        <v>100</v>
      </c>
      <c r="D280" s="78"/>
      <c r="E280" s="78"/>
      <c r="F280" s="177">
        <v>1768804.76</v>
      </c>
      <c r="G280" s="230">
        <v>1768804.76</v>
      </c>
      <c r="H280" s="115">
        <v>1768804.76</v>
      </c>
      <c r="I280" s="241">
        <v>2263638.71</v>
      </c>
      <c r="M280" s="242"/>
    </row>
    <row r="281" spans="1:13" ht="47.25" customHeight="1">
      <c r="A281" s="64" t="s">
        <v>977</v>
      </c>
      <c r="B281" s="20" t="s">
        <v>1314</v>
      </c>
      <c r="C281" s="59">
        <v>200</v>
      </c>
      <c r="D281" s="78"/>
      <c r="E281" s="78"/>
      <c r="F281" s="191">
        <v>92110</v>
      </c>
      <c r="G281" s="230">
        <v>80080</v>
      </c>
      <c r="I281" s="241">
        <v>80080</v>
      </c>
      <c r="M281" s="242"/>
    </row>
    <row r="282" spans="1:13" ht="48" customHeight="1">
      <c r="A282" s="64" t="s">
        <v>979</v>
      </c>
      <c r="B282" s="20" t="s">
        <v>1314</v>
      </c>
      <c r="C282" s="59">
        <v>800</v>
      </c>
      <c r="D282" s="78"/>
      <c r="E282" s="78"/>
      <c r="F282" s="177">
        <v>0</v>
      </c>
      <c r="G282" s="232"/>
      <c r="I282" s="241"/>
      <c r="M282" s="242"/>
    </row>
    <row r="283" spans="1:13" ht="31.5">
      <c r="A283" s="156" t="s">
        <v>652</v>
      </c>
      <c r="B283" s="22" t="s">
        <v>453</v>
      </c>
      <c r="C283" s="159"/>
      <c r="D283" s="131">
        <f>D284</f>
        <v>0</v>
      </c>
      <c r="E283" s="131">
        <f>E284+E289</f>
        <v>0</v>
      </c>
      <c r="F283" s="131">
        <f>F284+F289</f>
        <v>4366700</v>
      </c>
      <c r="G283" s="228">
        <f>G284+G289</f>
        <v>4237000</v>
      </c>
      <c r="I283" s="241">
        <v>4309040</v>
      </c>
      <c r="M283" s="242"/>
    </row>
    <row r="284" spans="1:13" ht="31.5">
      <c r="A284" s="108" t="s">
        <v>905</v>
      </c>
      <c r="B284" s="19" t="s">
        <v>454</v>
      </c>
      <c r="C284" s="58"/>
      <c r="D284" s="81">
        <f>SUM(D286:D288)</f>
        <v>0</v>
      </c>
      <c r="E284" s="81">
        <f>E285</f>
        <v>0</v>
      </c>
      <c r="F284" s="81">
        <f>F285</f>
        <v>4366700</v>
      </c>
      <c r="G284" s="229">
        <f>G285</f>
        <v>4237000</v>
      </c>
      <c r="I284" s="241">
        <v>4309040</v>
      </c>
      <c r="M284" s="242"/>
    </row>
    <row r="285" spans="1:13" ht="31.5">
      <c r="A285" s="108" t="s">
        <v>961</v>
      </c>
      <c r="B285" s="19" t="s">
        <v>455</v>
      </c>
      <c r="C285" s="58"/>
      <c r="D285" s="81"/>
      <c r="E285" s="81">
        <f>SUM(E286:E288)</f>
        <v>0</v>
      </c>
      <c r="F285" s="81">
        <f>SUM(F286:F288)</f>
        <v>4366700</v>
      </c>
      <c r="G285" s="229">
        <f>SUM(G286:G288)</f>
        <v>4237000</v>
      </c>
      <c r="I285" s="241">
        <v>4309040</v>
      </c>
      <c r="M285" s="242"/>
    </row>
    <row r="286" spans="1:13" ht="96.75" customHeight="1">
      <c r="A286" s="64" t="s">
        <v>541</v>
      </c>
      <c r="B286" s="20" t="s">
        <v>457</v>
      </c>
      <c r="C286" s="59">
        <v>100</v>
      </c>
      <c r="D286" s="78">
        <v>56705</v>
      </c>
      <c r="E286" s="78"/>
      <c r="F286" s="191">
        <v>4011985.99</v>
      </c>
      <c r="G286" s="232">
        <v>3850265.8</v>
      </c>
      <c r="I286" s="241">
        <v>3850265.8</v>
      </c>
      <c r="M286" s="242"/>
    </row>
    <row r="287" spans="1:13" ht="65.25" customHeight="1">
      <c r="A287" s="64" t="s">
        <v>600</v>
      </c>
      <c r="B287" s="20" t="s">
        <v>457</v>
      </c>
      <c r="C287" s="59">
        <v>200</v>
      </c>
      <c r="D287" s="78">
        <v>-50705</v>
      </c>
      <c r="E287" s="78"/>
      <c r="F287" s="191">
        <v>354714.01</v>
      </c>
      <c r="G287" s="232">
        <v>386734.2</v>
      </c>
      <c r="H287" s="152"/>
      <c r="I287" s="241">
        <v>458774.2</v>
      </c>
      <c r="M287" s="242"/>
    </row>
    <row r="288" spans="1:13" ht="31.5" customHeight="1">
      <c r="A288" s="64" t="s">
        <v>456</v>
      </c>
      <c r="B288" s="20" t="s">
        <v>457</v>
      </c>
      <c r="C288" s="59">
        <v>800</v>
      </c>
      <c r="D288" s="78">
        <v>-6000</v>
      </c>
      <c r="E288" s="78"/>
      <c r="F288" s="80">
        <v>0</v>
      </c>
      <c r="G288" s="232"/>
      <c r="I288" s="241"/>
      <c r="M288" s="242"/>
    </row>
    <row r="289" spans="1:13" ht="31.5">
      <c r="A289" s="108" t="s">
        <v>1077</v>
      </c>
      <c r="B289" s="19" t="s">
        <v>1079</v>
      </c>
      <c r="C289" s="103"/>
      <c r="D289" s="104"/>
      <c r="E289" s="104">
        <f aca="true" t="shared" si="4" ref="E289:G290">E290</f>
        <v>0</v>
      </c>
      <c r="F289" s="104">
        <f t="shared" si="4"/>
        <v>0</v>
      </c>
      <c r="G289" s="231">
        <f t="shared" si="4"/>
        <v>0</v>
      </c>
      <c r="I289" s="241">
        <v>0</v>
      </c>
      <c r="M289" s="242"/>
    </row>
    <row r="290" spans="1:13" ht="31.5">
      <c r="A290" s="108" t="s">
        <v>1078</v>
      </c>
      <c r="B290" s="19" t="s">
        <v>1080</v>
      </c>
      <c r="C290" s="103"/>
      <c r="D290" s="104"/>
      <c r="E290" s="104">
        <f t="shared" si="4"/>
        <v>0</v>
      </c>
      <c r="F290" s="104">
        <f t="shared" si="4"/>
        <v>0</v>
      </c>
      <c r="G290" s="231">
        <f t="shared" si="4"/>
        <v>0</v>
      </c>
      <c r="I290" s="241">
        <v>0</v>
      </c>
      <c r="M290" s="242"/>
    </row>
    <row r="291" spans="1:13" ht="47.25">
      <c r="A291" s="64" t="s">
        <v>1081</v>
      </c>
      <c r="B291" s="20" t="s">
        <v>1082</v>
      </c>
      <c r="C291" s="59">
        <v>200</v>
      </c>
      <c r="D291" s="78"/>
      <c r="E291" s="78"/>
      <c r="F291" s="78">
        <v>0</v>
      </c>
      <c r="G291" s="232"/>
      <c r="I291" s="241"/>
      <c r="M291" s="242"/>
    </row>
    <row r="292" spans="1:13" ht="47.25">
      <c r="A292" s="156" t="s">
        <v>461</v>
      </c>
      <c r="B292" s="22" t="s">
        <v>462</v>
      </c>
      <c r="C292" s="159"/>
      <c r="D292" s="131">
        <f>D293</f>
        <v>30000</v>
      </c>
      <c r="E292" s="131">
        <f>E293</f>
        <v>0</v>
      </c>
      <c r="F292" s="131">
        <f>F293</f>
        <v>8210537.99</v>
      </c>
      <c r="G292" s="228">
        <f>G293</f>
        <v>13091811.68</v>
      </c>
      <c r="H292" s="152">
        <f>F292-E292</f>
        <v>8210537.99</v>
      </c>
      <c r="I292" s="241">
        <v>8988843.35</v>
      </c>
      <c r="M292" s="242"/>
    </row>
    <row r="293" spans="1:13" ht="15.75">
      <c r="A293" s="108" t="s">
        <v>2</v>
      </c>
      <c r="B293" s="19" t="s">
        <v>463</v>
      </c>
      <c r="C293" s="58"/>
      <c r="D293" s="81">
        <f>SUM(D23:D24)</f>
        <v>30000</v>
      </c>
      <c r="E293" s="81">
        <f>SUM(E294:E309)</f>
        <v>0</v>
      </c>
      <c r="F293" s="81">
        <f>SUM(F294:F309)</f>
        <v>8210537.99</v>
      </c>
      <c r="G293" s="229">
        <f>SUM(G294:G309)</f>
        <v>13091811.68</v>
      </c>
      <c r="H293" s="152">
        <f>F293-E293</f>
        <v>8210537.99</v>
      </c>
      <c r="I293" s="241">
        <v>8988843.35</v>
      </c>
      <c r="M293" s="242"/>
    </row>
    <row r="294" spans="1:13" ht="34.5" customHeight="1">
      <c r="A294" s="162" t="s">
        <v>616</v>
      </c>
      <c r="B294" s="20" t="s">
        <v>466</v>
      </c>
      <c r="C294" s="59">
        <v>800</v>
      </c>
      <c r="D294" s="78"/>
      <c r="E294" s="78"/>
      <c r="F294" s="177">
        <v>44022</v>
      </c>
      <c r="G294" s="230">
        <v>44022</v>
      </c>
      <c r="I294" s="241">
        <v>44022</v>
      </c>
      <c r="M294" s="242"/>
    </row>
    <row r="295" spans="1:13" ht="51" customHeight="1">
      <c r="A295" s="60" t="s">
        <v>603</v>
      </c>
      <c r="B295" s="20" t="s">
        <v>465</v>
      </c>
      <c r="C295" s="59">
        <v>200</v>
      </c>
      <c r="D295" s="78"/>
      <c r="E295" s="78"/>
      <c r="F295" s="115">
        <v>117180</v>
      </c>
      <c r="G295" s="230">
        <v>117180</v>
      </c>
      <c r="I295" s="241">
        <v>117180</v>
      </c>
      <c r="M295" s="242"/>
    </row>
    <row r="296" spans="1:13" ht="50.25" customHeight="1" hidden="1">
      <c r="A296" s="60" t="s">
        <v>467</v>
      </c>
      <c r="B296" s="20" t="s">
        <v>468</v>
      </c>
      <c r="C296" s="59">
        <v>400</v>
      </c>
      <c r="D296" s="78"/>
      <c r="E296" s="78"/>
      <c r="F296" s="115">
        <v>0</v>
      </c>
      <c r="G296" s="230"/>
      <c r="I296" s="241"/>
      <c r="M296" s="242"/>
    </row>
    <row r="297" spans="1:13" ht="84.75" customHeight="1" hidden="1">
      <c r="A297" s="60" t="s">
        <v>626</v>
      </c>
      <c r="B297" s="20" t="s">
        <v>620</v>
      </c>
      <c r="C297" s="59">
        <v>200</v>
      </c>
      <c r="D297" s="78"/>
      <c r="E297" s="78"/>
      <c r="F297" s="115">
        <v>0</v>
      </c>
      <c r="G297" s="230"/>
      <c r="I297" s="241"/>
      <c r="M297" s="242"/>
    </row>
    <row r="298" spans="1:13" ht="50.25" customHeight="1">
      <c r="A298" s="60" t="s">
        <v>888</v>
      </c>
      <c r="B298" s="20" t="s">
        <v>919</v>
      </c>
      <c r="C298" s="59">
        <v>200</v>
      </c>
      <c r="D298" s="78"/>
      <c r="E298" s="78"/>
      <c r="F298" s="115">
        <v>816533.33</v>
      </c>
      <c r="G298" s="230">
        <v>816533.33</v>
      </c>
      <c r="I298" s="241">
        <v>816533.33</v>
      </c>
      <c r="M298" s="242"/>
    </row>
    <row r="299" spans="1:13" ht="66" customHeight="1">
      <c r="A299" s="60" t="s">
        <v>628</v>
      </c>
      <c r="B299" s="20" t="s">
        <v>627</v>
      </c>
      <c r="C299" s="59">
        <v>200</v>
      </c>
      <c r="D299" s="78"/>
      <c r="E299" s="78"/>
      <c r="F299" s="115">
        <v>119659.25</v>
      </c>
      <c r="G299" s="230">
        <v>119659.25</v>
      </c>
      <c r="I299" s="241">
        <v>119659.25</v>
      </c>
      <c r="M299" s="242"/>
    </row>
    <row r="300" spans="1:13" ht="66" customHeight="1" hidden="1">
      <c r="A300" s="60" t="s">
        <v>735</v>
      </c>
      <c r="B300" s="20" t="s">
        <v>734</v>
      </c>
      <c r="C300" s="59">
        <v>200</v>
      </c>
      <c r="D300" s="78"/>
      <c r="E300" s="78"/>
      <c r="F300" s="115">
        <v>0</v>
      </c>
      <c r="G300" s="230"/>
      <c r="I300" s="241"/>
      <c r="M300" s="242"/>
    </row>
    <row r="301" spans="1:13" ht="51.75" customHeight="1" hidden="1">
      <c r="A301" s="60" t="s">
        <v>743</v>
      </c>
      <c r="B301" s="20" t="s">
        <v>742</v>
      </c>
      <c r="C301" s="59">
        <v>200</v>
      </c>
      <c r="D301" s="78"/>
      <c r="E301" s="78"/>
      <c r="F301" s="115">
        <v>0</v>
      </c>
      <c r="G301" s="230">
        <v>4289425.6</v>
      </c>
      <c r="H301" s="115">
        <v>4289425.6</v>
      </c>
      <c r="I301" s="241">
        <v>0</v>
      </c>
      <c r="M301" s="242"/>
    </row>
    <row r="302" spans="1:13" ht="114.75" customHeight="1">
      <c r="A302" s="61" t="s">
        <v>1224</v>
      </c>
      <c r="B302" s="20" t="s">
        <v>1235</v>
      </c>
      <c r="C302" s="59">
        <v>800</v>
      </c>
      <c r="D302" s="78"/>
      <c r="E302" s="78"/>
      <c r="F302" s="115">
        <v>69684.75</v>
      </c>
      <c r="G302" s="230">
        <v>69684.75</v>
      </c>
      <c r="I302" s="241">
        <v>69684.75</v>
      </c>
      <c r="M302" s="242"/>
    </row>
    <row r="303" spans="1:13" ht="32.25" customHeight="1">
      <c r="A303" s="163" t="s">
        <v>1233</v>
      </c>
      <c r="B303" s="20" t="s">
        <v>1269</v>
      </c>
      <c r="C303" s="59">
        <v>800</v>
      </c>
      <c r="D303" s="78"/>
      <c r="E303" s="78"/>
      <c r="F303" s="138">
        <v>200000</v>
      </c>
      <c r="G303" s="230">
        <v>380000</v>
      </c>
      <c r="I303" s="241">
        <v>380000</v>
      </c>
      <c r="M303" s="242"/>
    </row>
    <row r="304" spans="1:13" ht="143.25" customHeight="1" hidden="1">
      <c r="A304" s="60" t="s">
        <v>615</v>
      </c>
      <c r="B304" s="20" t="s">
        <v>613</v>
      </c>
      <c r="C304" s="59">
        <v>800</v>
      </c>
      <c r="D304" s="78"/>
      <c r="E304" s="78"/>
      <c r="F304" s="78">
        <v>0</v>
      </c>
      <c r="G304" s="232"/>
      <c r="I304" s="241"/>
      <c r="M304" s="242"/>
    </row>
    <row r="305" spans="1:13" ht="80.25" customHeight="1">
      <c r="A305" s="163" t="s">
        <v>1379</v>
      </c>
      <c r="B305" s="113" t="s">
        <v>469</v>
      </c>
      <c r="C305" s="114">
        <v>200</v>
      </c>
      <c r="D305" s="115">
        <v>59850</v>
      </c>
      <c r="E305" s="115"/>
      <c r="F305" s="177">
        <v>61406.66</v>
      </c>
      <c r="G305" s="230">
        <v>79272</v>
      </c>
      <c r="I305" s="241">
        <v>61039.02</v>
      </c>
      <c r="M305" s="242"/>
    </row>
    <row r="306" spans="1:13" ht="130.5" customHeight="1">
      <c r="A306" s="163" t="s">
        <v>604</v>
      </c>
      <c r="B306" s="113" t="s">
        <v>732</v>
      </c>
      <c r="C306" s="114">
        <v>200</v>
      </c>
      <c r="D306" s="115">
        <v>63180</v>
      </c>
      <c r="E306" s="115"/>
      <c r="F306" s="177">
        <v>140392</v>
      </c>
      <c r="G306" s="230">
        <v>140392</v>
      </c>
      <c r="I306" s="241">
        <v>140392</v>
      </c>
      <c r="M306" s="242"/>
    </row>
    <row r="307" spans="1:13" ht="66" customHeight="1" hidden="1">
      <c r="A307" s="163" t="s">
        <v>470</v>
      </c>
      <c r="B307" s="113" t="s">
        <v>471</v>
      </c>
      <c r="C307" s="114">
        <v>600</v>
      </c>
      <c r="D307" s="115"/>
      <c r="E307" s="115"/>
      <c r="F307" s="115">
        <v>0</v>
      </c>
      <c r="G307" s="232"/>
      <c r="I307" s="241"/>
      <c r="M307" s="242"/>
    </row>
    <row r="308" spans="1:13" ht="81" customHeight="1">
      <c r="A308" s="163" t="s">
        <v>892</v>
      </c>
      <c r="B308" s="113" t="s">
        <v>472</v>
      </c>
      <c r="C308" s="114">
        <v>300</v>
      </c>
      <c r="D308" s="115"/>
      <c r="E308" s="115"/>
      <c r="F308" s="177">
        <v>1035000</v>
      </c>
      <c r="G308" s="232">
        <v>1035000</v>
      </c>
      <c r="I308" s="241">
        <v>0</v>
      </c>
      <c r="M308" s="242"/>
    </row>
    <row r="309" spans="1:13" ht="159" customHeight="1">
      <c r="A309" s="165" t="s">
        <v>473</v>
      </c>
      <c r="B309" s="113" t="s">
        <v>474</v>
      </c>
      <c r="C309" s="114">
        <v>600</v>
      </c>
      <c r="D309" s="115">
        <v>208560</v>
      </c>
      <c r="E309" s="115"/>
      <c r="F309" s="115">
        <v>5606660</v>
      </c>
      <c r="G309" s="232">
        <v>6000642.75</v>
      </c>
      <c r="H309" s="152"/>
      <c r="I309" s="241">
        <v>6044183</v>
      </c>
      <c r="M309" s="242"/>
    </row>
    <row r="310" spans="1:13" ht="48.75" customHeight="1">
      <c r="A310" s="127" t="s">
        <v>475</v>
      </c>
      <c r="B310" s="22" t="s">
        <v>476</v>
      </c>
      <c r="C310" s="159"/>
      <c r="D310" s="131">
        <f aca="true" t="shared" si="5" ref="D310:G313">D311</f>
        <v>0</v>
      </c>
      <c r="E310" s="131">
        <f t="shared" si="5"/>
        <v>0</v>
      </c>
      <c r="F310" s="131">
        <f>F311</f>
        <v>9738.87</v>
      </c>
      <c r="G310" s="228">
        <f>G311</f>
        <v>5220</v>
      </c>
      <c r="I310" s="241">
        <v>9106</v>
      </c>
      <c r="M310" s="242"/>
    </row>
    <row r="311" spans="1:13" ht="15.75">
      <c r="A311" s="128" t="s">
        <v>2</v>
      </c>
      <c r="B311" s="19" t="s">
        <v>477</v>
      </c>
      <c r="C311" s="58"/>
      <c r="D311" s="81">
        <f t="shared" si="5"/>
        <v>0</v>
      </c>
      <c r="E311" s="81">
        <f t="shared" si="5"/>
        <v>0</v>
      </c>
      <c r="F311" s="81">
        <f t="shared" si="5"/>
        <v>9738.87</v>
      </c>
      <c r="G311" s="229">
        <f t="shared" si="5"/>
        <v>5220</v>
      </c>
      <c r="I311" s="241">
        <v>9106</v>
      </c>
      <c r="M311" s="242"/>
    </row>
    <row r="312" spans="1:13" ht="51" customHeight="1">
      <c r="A312" s="163" t="s">
        <v>1340</v>
      </c>
      <c r="B312" s="113" t="s">
        <v>478</v>
      </c>
      <c r="C312" s="114">
        <v>500</v>
      </c>
      <c r="D312" s="115"/>
      <c r="E312" s="115"/>
      <c r="F312" s="115">
        <v>9738.87</v>
      </c>
      <c r="G312" s="232">
        <v>5220</v>
      </c>
      <c r="H312" s="152"/>
      <c r="I312" s="241">
        <v>9106</v>
      </c>
      <c r="M312" s="242"/>
    </row>
    <row r="313" spans="1:13" ht="48" customHeight="1">
      <c r="A313" s="127" t="s">
        <v>481</v>
      </c>
      <c r="B313" s="22" t="s">
        <v>479</v>
      </c>
      <c r="C313" s="159"/>
      <c r="D313" s="131" t="e">
        <f t="shared" si="5"/>
        <v>#REF!</v>
      </c>
      <c r="E313" s="131">
        <f t="shared" si="5"/>
        <v>0</v>
      </c>
      <c r="F313" s="131">
        <f>F314</f>
        <v>0</v>
      </c>
      <c r="G313" s="228">
        <f>G314</f>
        <v>0</v>
      </c>
      <c r="I313" s="241">
        <v>0</v>
      </c>
      <c r="M313" s="242"/>
    </row>
    <row r="314" spans="1:13" ht="15.75">
      <c r="A314" s="128" t="s">
        <v>2</v>
      </c>
      <c r="B314" s="19" t="s">
        <v>480</v>
      </c>
      <c r="C314" s="58"/>
      <c r="D314" s="81" t="e">
        <f>#REF!</f>
        <v>#REF!</v>
      </c>
      <c r="E314" s="81">
        <f>SUM(E315:E316)</f>
        <v>0</v>
      </c>
      <c r="F314" s="81">
        <f>SUM(F315:F316)</f>
        <v>0</v>
      </c>
      <c r="G314" s="229">
        <f>SUM(G316:G316)</f>
        <v>0</v>
      </c>
      <c r="H314" s="152"/>
      <c r="I314" s="241">
        <v>0</v>
      </c>
      <c r="M314" s="242"/>
    </row>
    <row r="315" spans="1:13" ht="81" customHeight="1" hidden="1">
      <c r="A315" s="256" t="s">
        <v>1337</v>
      </c>
      <c r="B315" s="113" t="s">
        <v>1328</v>
      </c>
      <c r="C315" s="114">
        <v>600</v>
      </c>
      <c r="D315" s="115"/>
      <c r="E315" s="115"/>
      <c r="F315" s="115">
        <v>0</v>
      </c>
      <c r="G315" s="230">
        <v>0</v>
      </c>
      <c r="H315" s="115">
        <v>300000</v>
      </c>
      <c r="I315" s="241">
        <v>0</v>
      </c>
      <c r="M315" s="242"/>
    </row>
    <row r="316" spans="1:13" ht="66" customHeight="1">
      <c r="A316" s="60" t="s">
        <v>1160</v>
      </c>
      <c r="B316" s="20" t="s">
        <v>1159</v>
      </c>
      <c r="C316" s="59">
        <v>200</v>
      </c>
      <c r="D316" s="78"/>
      <c r="E316" s="78"/>
      <c r="F316" s="78">
        <v>0</v>
      </c>
      <c r="G316" s="232"/>
      <c r="I316" s="241"/>
      <c r="M316" s="242"/>
    </row>
    <row r="317" spans="1:13" ht="15.75">
      <c r="A317" s="127" t="s">
        <v>170</v>
      </c>
      <c r="B317" s="169"/>
      <c r="C317" s="169"/>
      <c r="D317" s="170" t="e">
        <f>D11+D18+D54+D71+D84+D109+D121+D144+D180+D189+D252+D283+D292+#REF!+#REF!+#REF!+D310</f>
        <v>#REF!</v>
      </c>
      <c r="E317" s="277">
        <f>E11+E18+E54+E71+E84+E109+E121+E144+E180+E189+E252+E283+E292+E310+E313</f>
        <v>0</v>
      </c>
      <c r="F317" s="277">
        <f>F11+F18+F54+F71+F84+F109+F121+F144+F180+F189+F252+F283+F292+F310+F313</f>
        <v>319687310.65000004</v>
      </c>
      <c r="G317" s="235" t="e">
        <f>G11+G18+G54+G71+G84+G109+G121+G144+G180+G189+G252+G283+G292+G310+G313</f>
        <v>#REF!</v>
      </c>
      <c r="H317" s="152">
        <f>F317-E317</f>
        <v>319687310.65000004</v>
      </c>
      <c r="I317" s="241">
        <v>393166312.21999997</v>
      </c>
      <c r="M317" s="242"/>
    </row>
    <row r="320" ht="12.75">
      <c r="F320" s="438"/>
    </row>
    <row r="321" spans="5:6" ht="12.75">
      <c r="E321" s="152"/>
      <c r="F321" s="437"/>
    </row>
    <row r="322" ht="12.75">
      <c r="F322" s="437"/>
    </row>
    <row r="324" ht="12.75">
      <c r="F324" s="438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view="pageBreakPreview" zoomScale="60" zoomScaleNormal="80" workbookViewId="0" topLeftCell="A288">
      <selection activeCell="E293" sqref="E293"/>
    </sheetView>
  </sheetViews>
  <sheetFormatPr defaultColWidth="9.140625" defaultRowHeight="12.75"/>
  <cols>
    <col min="1" max="1" width="73.7109375" style="105" customWidth="1"/>
    <col min="2" max="2" width="16.140625" style="105" customWidth="1"/>
    <col min="3" max="3" width="11.57421875" style="105" customWidth="1"/>
    <col min="4" max="4" width="14.7109375" style="105" hidden="1" customWidth="1"/>
    <col min="5" max="6" width="18.8515625" style="105" customWidth="1"/>
    <col min="7" max="8" width="17.140625" style="225" hidden="1" customWidth="1"/>
    <col min="9" max="10" width="25.8515625" style="105" hidden="1" customWidth="1"/>
    <col min="11" max="11" width="1.7109375" style="241" customWidth="1"/>
    <col min="12" max="16384" width="9.140625" style="105" customWidth="1"/>
  </cols>
  <sheetData>
    <row r="1" spans="1:6" ht="18" customHeight="1">
      <c r="A1" s="486" t="s">
        <v>205</v>
      </c>
      <c r="B1" s="486"/>
      <c r="C1" s="486"/>
      <c r="D1" s="486"/>
      <c r="E1" s="486"/>
      <c r="F1" s="486"/>
    </row>
    <row r="2" spans="1:6" ht="12.75" customHeight="1">
      <c r="A2" s="486" t="s">
        <v>111</v>
      </c>
      <c r="B2" s="486"/>
      <c r="C2" s="486"/>
      <c r="D2" s="486"/>
      <c r="E2" s="486"/>
      <c r="F2" s="486"/>
    </row>
    <row r="3" spans="1:6" ht="15.75">
      <c r="A3" s="486" t="s">
        <v>1486</v>
      </c>
      <c r="B3" s="486"/>
      <c r="C3" s="486"/>
      <c r="D3" s="486"/>
      <c r="E3" s="486"/>
      <c r="F3" s="486"/>
    </row>
    <row r="4" spans="1:6" ht="87" customHeight="1">
      <c r="A4" s="487" t="s">
        <v>1502</v>
      </c>
      <c r="B4" s="487"/>
      <c r="C4" s="487"/>
      <c r="D4" s="487"/>
      <c r="E4" s="487"/>
      <c r="F4" s="487"/>
    </row>
    <row r="5" spans="1:6" ht="15.75">
      <c r="A5" s="471"/>
      <c r="B5" s="471"/>
      <c r="C5" s="471"/>
      <c r="D5" s="471"/>
      <c r="E5" s="471"/>
      <c r="F5" s="471"/>
    </row>
    <row r="6" spans="1:2" ht="12.75">
      <c r="A6" s="4"/>
      <c r="B6" s="137"/>
    </row>
    <row r="7" spans="1:8" ht="37.5" customHeight="1">
      <c r="A7" s="503" t="s">
        <v>156</v>
      </c>
      <c r="B7" s="503" t="s">
        <v>307</v>
      </c>
      <c r="C7" s="503" t="s">
        <v>313</v>
      </c>
      <c r="D7" s="503" t="s">
        <v>207</v>
      </c>
      <c r="E7" s="503"/>
      <c r="F7" s="503"/>
      <c r="G7" s="504" t="s">
        <v>1324</v>
      </c>
      <c r="H7" s="505"/>
    </row>
    <row r="8" spans="1:8" ht="30" customHeight="1">
      <c r="A8" s="503"/>
      <c r="B8" s="503"/>
      <c r="C8" s="503"/>
      <c r="D8" s="157" t="s">
        <v>224</v>
      </c>
      <c r="E8" s="195" t="s">
        <v>633</v>
      </c>
      <c r="F8" s="195" t="s">
        <v>855</v>
      </c>
      <c r="G8" s="236" t="s">
        <v>632</v>
      </c>
      <c r="H8" s="237" t="s">
        <v>633</v>
      </c>
    </row>
    <row r="9" spans="1:8" ht="16.5" customHeight="1">
      <c r="A9" s="158">
        <v>1</v>
      </c>
      <c r="B9" s="158">
        <v>2</v>
      </c>
      <c r="C9" s="158">
        <v>3</v>
      </c>
      <c r="D9" s="158">
        <v>4</v>
      </c>
      <c r="E9" s="158">
        <v>4</v>
      </c>
      <c r="F9" s="158">
        <v>5</v>
      </c>
      <c r="G9" s="227">
        <v>4</v>
      </c>
      <c r="H9" s="227">
        <v>5</v>
      </c>
    </row>
    <row r="10" spans="1:8" ht="36" customHeight="1">
      <c r="A10" s="127" t="s">
        <v>646</v>
      </c>
      <c r="B10" s="22" t="s">
        <v>334</v>
      </c>
      <c r="C10" s="103"/>
      <c r="D10" s="131">
        <f>D11</f>
        <v>-816000</v>
      </c>
      <c r="E10" s="131">
        <f>E11+E14</f>
        <v>1000000</v>
      </c>
      <c r="F10" s="131">
        <f>F11+F14</f>
        <v>1000000</v>
      </c>
      <c r="G10" s="228">
        <f>G11+G14</f>
        <v>1000000</v>
      </c>
      <c r="H10" s="228">
        <f>H11+H14</f>
        <v>1000000</v>
      </c>
    </row>
    <row r="11" spans="1:8" ht="31.5">
      <c r="A11" s="108" t="s">
        <v>1274</v>
      </c>
      <c r="B11" s="19" t="s">
        <v>335</v>
      </c>
      <c r="C11" s="58"/>
      <c r="D11" s="81">
        <f>SUM(D13:D16)</f>
        <v>-816000</v>
      </c>
      <c r="E11" s="81">
        <f>E12</f>
        <v>700000</v>
      </c>
      <c r="F11" s="81">
        <f>F12</f>
        <v>700000</v>
      </c>
      <c r="G11" s="229">
        <f>G12</f>
        <v>700000</v>
      </c>
      <c r="H11" s="229">
        <f>H12</f>
        <v>700000</v>
      </c>
    </row>
    <row r="12" spans="1:8" ht="31.5">
      <c r="A12" s="108" t="s">
        <v>895</v>
      </c>
      <c r="B12" s="19" t="s">
        <v>336</v>
      </c>
      <c r="C12" s="58"/>
      <c r="D12" s="81"/>
      <c r="E12" s="81">
        <f>SUM(E13)</f>
        <v>700000</v>
      </c>
      <c r="F12" s="81">
        <f>SUM(F13)</f>
        <v>700000</v>
      </c>
      <c r="G12" s="229">
        <f>SUM(G13)</f>
        <v>700000</v>
      </c>
      <c r="H12" s="229">
        <f>SUM(H13)</f>
        <v>700000</v>
      </c>
    </row>
    <row r="13" spans="1:8" ht="63">
      <c r="A13" s="64" t="s">
        <v>582</v>
      </c>
      <c r="B13" s="20" t="s">
        <v>337</v>
      </c>
      <c r="C13" s="59">
        <v>200</v>
      </c>
      <c r="D13" s="78">
        <v>-360000</v>
      </c>
      <c r="E13" s="177">
        <v>700000</v>
      </c>
      <c r="F13" s="177">
        <v>700000</v>
      </c>
      <c r="G13" s="230">
        <v>700000</v>
      </c>
      <c r="H13" s="232">
        <v>700000</v>
      </c>
    </row>
    <row r="14" spans="1:8" ht="31.5">
      <c r="A14" s="108" t="s">
        <v>1275</v>
      </c>
      <c r="B14" s="19" t="s">
        <v>1277</v>
      </c>
      <c r="C14" s="58"/>
      <c r="D14" s="78"/>
      <c r="E14" s="104">
        <f aca="true" t="shared" si="0" ref="E14:H15">E15</f>
        <v>300000</v>
      </c>
      <c r="F14" s="104">
        <f t="shared" si="0"/>
        <v>300000</v>
      </c>
      <c r="G14" s="231">
        <f t="shared" si="0"/>
        <v>300000</v>
      </c>
      <c r="H14" s="231">
        <f t="shared" si="0"/>
        <v>300000</v>
      </c>
    </row>
    <row r="15" spans="1:8" ht="31.5">
      <c r="A15" s="108" t="s">
        <v>870</v>
      </c>
      <c r="B15" s="19" t="s">
        <v>1276</v>
      </c>
      <c r="C15" s="58"/>
      <c r="D15" s="78"/>
      <c r="E15" s="104">
        <f t="shared" si="0"/>
        <v>300000</v>
      </c>
      <c r="F15" s="104">
        <f t="shared" si="0"/>
        <v>300000</v>
      </c>
      <c r="G15" s="231">
        <f t="shared" si="0"/>
        <v>300000</v>
      </c>
      <c r="H15" s="231">
        <f t="shared" si="0"/>
        <v>300000</v>
      </c>
    </row>
    <row r="16" spans="1:8" ht="63" customHeight="1">
      <c r="A16" s="64" t="s">
        <v>583</v>
      </c>
      <c r="B16" s="20" t="s">
        <v>1278</v>
      </c>
      <c r="C16" s="59">
        <v>200</v>
      </c>
      <c r="D16" s="78">
        <v>-456000</v>
      </c>
      <c r="E16" s="115">
        <v>300000</v>
      </c>
      <c r="F16" s="115">
        <v>300000</v>
      </c>
      <c r="G16" s="230">
        <v>300000</v>
      </c>
      <c r="H16" s="232">
        <v>300000</v>
      </c>
    </row>
    <row r="17" spans="1:8" ht="31.5">
      <c r="A17" s="127" t="s">
        <v>857</v>
      </c>
      <c r="B17" s="22" t="s">
        <v>338</v>
      </c>
      <c r="C17" s="159"/>
      <c r="D17" s="131" t="e">
        <f>D18+D24+#REF!+#REF!+#REF!+#REF!</f>
        <v>#REF!</v>
      </c>
      <c r="E17" s="131">
        <f>E18+E24+E46+E49</f>
        <v>40193857.36</v>
      </c>
      <c r="F17" s="131">
        <f>F18+F24+F46+F49</f>
        <v>39707815.099999994</v>
      </c>
      <c r="G17" s="228">
        <f>G18+G24+G46+G49</f>
        <v>40612436.20999999</v>
      </c>
      <c r="H17" s="228">
        <f>H18+H24+H46+H49</f>
        <v>40153257.68</v>
      </c>
    </row>
    <row r="18" spans="1:8" ht="31.5">
      <c r="A18" s="128" t="s">
        <v>339</v>
      </c>
      <c r="B18" s="19" t="s">
        <v>340</v>
      </c>
      <c r="C18" s="58"/>
      <c r="D18" s="81">
        <f>SUM(D20:D20)</f>
        <v>-47100</v>
      </c>
      <c r="E18" s="81">
        <f>E19+E21</f>
        <v>1335753.76</v>
      </c>
      <c r="F18" s="81">
        <f>F19+F21</f>
        <v>1335753.76</v>
      </c>
      <c r="G18" s="229">
        <f>G19+G21</f>
        <v>1335753.76</v>
      </c>
      <c r="H18" s="229">
        <f>H19+H21</f>
        <v>1335753.76</v>
      </c>
    </row>
    <row r="19" spans="1:8" ht="31.5">
      <c r="A19" s="128" t="s">
        <v>341</v>
      </c>
      <c r="B19" s="19" t="s">
        <v>342</v>
      </c>
      <c r="C19" s="58"/>
      <c r="D19" s="81"/>
      <c r="E19" s="81">
        <f>SUM(E20:E20)</f>
        <v>81200</v>
      </c>
      <c r="F19" s="81">
        <f>SUM(F20:F20)</f>
        <v>81200</v>
      </c>
      <c r="G19" s="229">
        <f>SUM(G20:G20)</f>
        <v>81200</v>
      </c>
      <c r="H19" s="229">
        <f>SUM(H20:H20)</f>
        <v>81200</v>
      </c>
    </row>
    <row r="20" spans="1:8" ht="94.5">
      <c r="A20" s="61" t="s">
        <v>923</v>
      </c>
      <c r="B20" s="20" t="s">
        <v>343</v>
      </c>
      <c r="C20" s="59">
        <v>200</v>
      </c>
      <c r="D20" s="78">
        <v>-47100</v>
      </c>
      <c r="E20" s="177">
        <v>81200</v>
      </c>
      <c r="F20" s="177">
        <v>81200</v>
      </c>
      <c r="G20" s="230">
        <v>81200</v>
      </c>
      <c r="H20" s="232">
        <v>81200</v>
      </c>
    </row>
    <row r="21" spans="1:8" ht="31.5">
      <c r="A21" s="160" t="s">
        <v>876</v>
      </c>
      <c r="B21" s="102" t="s">
        <v>871</v>
      </c>
      <c r="C21" s="103"/>
      <c r="D21" s="104"/>
      <c r="E21" s="104">
        <f>SUM(E22:E23)</f>
        <v>1254553.76</v>
      </c>
      <c r="F21" s="104">
        <f>SUM(F22:F23)</f>
        <v>1254553.76</v>
      </c>
      <c r="G21" s="231">
        <f>SUM(G22:G23)</f>
        <v>1254553.76</v>
      </c>
      <c r="H21" s="231">
        <f>SUM(H22:H23)</f>
        <v>1254553.76</v>
      </c>
    </row>
    <row r="22" spans="1:8" ht="63">
      <c r="A22" s="60" t="s">
        <v>602</v>
      </c>
      <c r="B22" s="20" t="s">
        <v>872</v>
      </c>
      <c r="C22" s="59">
        <v>200</v>
      </c>
      <c r="D22" s="78"/>
      <c r="E22" s="115">
        <v>18540.2</v>
      </c>
      <c r="F22" s="115">
        <v>18540.2</v>
      </c>
      <c r="G22" s="230">
        <v>18540.2</v>
      </c>
      <c r="H22" s="232">
        <v>18540.2</v>
      </c>
    </row>
    <row r="23" spans="1:8" ht="51" customHeight="1">
      <c r="A23" s="60" t="s">
        <v>464</v>
      </c>
      <c r="B23" s="20" t="s">
        <v>872</v>
      </c>
      <c r="C23" s="59">
        <v>300</v>
      </c>
      <c r="D23" s="78">
        <v>30000</v>
      </c>
      <c r="E23" s="177">
        <v>1236013.56</v>
      </c>
      <c r="F23" s="177">
        <v>1236013.56</v>
      </c>
      <c r="G23" s="230">
        <v>1236013.56</v>
      </c>
      <c r="H23" s="232">
        <v>1236013.56</v>
      </c>
    </row>
    <row r="24" spans="1:8" ht="31.5">
      <c r="A24" s="128" t="s">
        <v>344</v>
      </c>
      <c r="B24" s="19" t="s">
        <v>345</v>
      </c>
      <c r="C24" s="58"/>
      <c r="D24" s="81" t="e">
        <f>SUM(D28:D271)</f>
        <v>#REF!</v>
      </c>
      <c r="E24" s="81">
        <f>E25+E27+E44</f>
        <v>31131034.94</v>
      </c>
      <c r="F24" s="81">
        <f>F25+F27+F44</f>
        <v>30848151.979999997</v>
      </c>
      <c r="G24" s="229">
        <f>G25+G27+G44</f>
        <v>31200244.459999993</v>
      </c>
      <c r="H24" s="229">
        <f>H25+H27+H44</f>
        <v>31062766.529999997</v>
      </c>
    </row>
    <row r="25" spans="1:8" ht="47.25">
      <c r="A25" s="128" t="s">
        <v>346</v>
      </c>
      <c r="B25" s="19" t="s">
        <v>347</v>
      </c>
      <c r="C25" s="58"/>
      <c r="D25" s="81"/>
      <c r="E25" s="81">
        <f>E26</f>
        <v>1298844</v>
      </c>
      <c r="F25" s="81">
        <f>F26</f>
        <v>1298844</v>
      </c>
      <c r="G25" s="229">
        <f>G26</f>
        <v>1298844</v>
      </c>
      <c r="H25" s="229">
        <f>H26</f>
        <v>1298844</v>
      </c>
    </row>
    <row r="26" spans="1:8" ht="66.75" customHeight="1">
      <c r="A26" s="60" t="s">
        <v>348</v>
      </c>
      <c r="B26" s="20" t="s">
        <v>349</v>
      </c>
      <c r="C26" s="59">
        <v>100</v>
      </c>
      <c r="D26" s="78">
        <v>1001205</v>
      </c>
      <c r="E26" s="177">
        <v>1298844</v>
      </c>
      <c r="F26" s="177">
        <v>1298844</v>
      </c>
      <c r="G26" s="232">
        <v>1298844</v>
      </c>
      <c r="H26" s="232">
        <v>1298844</v>
      </c>
    </row>
    <row r="27" spans="1:10" ht="78.75">
      <c r="A27" s="161" t="s">
        <v>960</v>
      </c>
      <c r="B27" s="102" t="s">
        <v>350</v>
      </c>
      <c r="C27" s="103"/>
      <c r="D27" s="104"/>
      <c r="E27" s="104">
        <f>SUM(E28:E43)</f>
        <v>29285116.94</v>
      </c>
      <c r="F27" s="104">
        <f>SUM(F28:F43)</f>
        <v>29002233.979999997</v>
      </c>
      <c r="G27" s="231">
        <f>SUM(G28:G43)</f>
        <v>29338526.059999995</v>
      </c>
      <c r="H27" s="231">
        <f>SUM(H28:H43)</f>
        <v>29216848.529999997</v>
      </c>
      <c r="J27" s="257"/>
    </row>
    <row r="28" spans="1:8" ht="66" customHeight="1">
      <c r="A28" s="60" t="s">
        <v>741</v>
      </c>
      <c r="B28" s="20" t="s">
        <v>352</v>
      </c>
      <c r="C28" s="59">
        <v>100</v>
      </c>
      <c r="D28" s="78">
        <v>15078984</v>
      </c>
      <c r="E28" s="177">
        <v>19682854.39</v>
      </c>
      <c r="F28" s="177">
        <v>19682854.39</v>
      </c>
      <c r="G28" s="232">
        <v>19682854.39</v>
      </c>
      <c r="H28" s="232">
        <v>19682854.39</v>
      </c>
    </row>
    <row r="29" spans="1:8" ht="47.25">
      <c r="A29" s="60" t="s">
        <v>584</v>
      </c>
      <c r="B29" s="20" t="s">
        <v>352</v>
      </c>
      <c r="C29" s="59">
        <v>200</v>
      </c>
      <c r="D29" s="78">
        <v>5279911</v>
      </c>
      <c r="E29" s="115">
        <f>1575281.03-50000-50000</f>
        <v>1475281.03</v>
      </c>
      <c r="F29" s="115">
        <f>1575281.03-50000-50000-200000</f>
        <v>1275281.03</v>
      </c>
      <c r="G29" s="232">
        <v>1584458.56</v>
      </c>
      <c r="H29" s="232">
        <v>1475281.03</v>
      </c>
    </row>
    <row r="30" spans="1:8" ht="31.5">
      <c r="A30" s="60" t="s">
        <v>981</v>
      </c>
      <c r="B30" s="20" t="s">
        <v>352</v>
      </c>
      <c r="C30" s="59">
        <v>300</v>
      </c>
      <c r="D30" s="78"/>
      <c r="E30" s="115">
        <v>0</v>
      </c>
      <c r="F30" s="115">
        <v>0</v>
      </c>
      <c r="G30" s="232">
        <v>0</v>
      </c>
      <c r="H30" s="232">
        <v>0</v>
      </c>
    </row>
    <row r="31" spans="1:8" ht="31.5">
      <c r="A31" s="60" t="s">
        <v>351</v>
      </c>
      <c r="B31" s="20" t="s">
        <v>352</v>
      </c>
      <c r="C31" s="59">
        <v>800</v>
      </c>
      <c r="D31" s="78">
        <v>257000</v>
      </c>
      <c r="E31" s="177">
        <v>58000</v>
      </c>
      <c r="F31" s="177">
        <v>58000</v>
      </c>
      <c r="G31" s="232">
        <v>58000</v>
      </c>
      <c r="H31" s="232">
        <v>58000</v>
      </c>
    </row>
    <row r="32" spans="1:8" ht="78.75">
      <c r="A32" s="60" t="s">
        <v>947</v>
      </c>
      <c r="B32" s="20" t="s">
        <v>553</v>
      </c>
      <c r="C32" s="59">
        <v>100</v>
      </c>
      <c r="D32" s="78"/>
      <c r="E32" s="115">
        <v>509915.28</v>
      </c>
      <c r="F32" s="115">
        <v>489343.68</v>
      </c>
      <c r="G32" s="232">
        <v>489343.68</v>
      </c>
      <c r="H32" s="232">
        <v>489343.68</v>
      </c>
    </row>
    <row r="33" spans="1:8" ht="66.75" customHeight="1">
      <c r="A33" s="60" t="s">
        <v>353</v>
      </c>
      <c r="B33" s="20" t="s">
        <v>354</v>
      </c>
      <c r="C33" s="59">
        <v>100</v>
      </c>
      <c r="D33" s="78">
        <v>644418</v>
      </c>
      <c r="E33" s="115">
        <v>247953.91999999998</v>
      </c>
      <c r="F33" s="115">
        <v>237904.56</v>
      </c>
      <c r="G33" s="232">
        <v>237904.56</v>
      </c>
      <c r="H33" s="232">
        <v>237904.56</v>
      </c>
    </row>
    <row r="34" spans="1:8" ht="47.25">
      <c r="A34" s="60" t="s">
        <v>585</v>
      </c>
      <c r="B34" s="20" t="s">
        <v>354</v>
      </c>
      <c r="C34" s="59">
        <v>200</v>
      </c>
      <c r="D34" s="78">
        <v>422600</v>
      </c>
      <c r="E34" s="115">
        <v>520479</v>
      </c>
      <c r="F34" s="115">
        <v>520479</v>
      </c>
      <c r="G34" s="232">
        <v>520479</v>
      </c>
      <c r="H34" s="232">
        <v>520479</v>
      </c>
    </row>
    <row r="35" spans="1:8" ht="31.5">
      <c r="A35" s="60" t="s">
        <v>913</v>
      </c>
      <c r="B35" s="20" t="s">
        <v>354</v>
      </c>
      <c r="C35" s="59">
        <v>300</v>
      </c>
      <c r="D35" s="78"/>
      <c r="E35" s="115">
        <v>18392</v>
      </c>
      <c r="F35" s="115">
        <v>18130</v>
      </c>
      <c r="G35" s="232">
        <v>18130</v>
      </c>
      <c r="H35" s="232">
        <v>18130</v>
      </c>
    </row>
    <row r="36" spans="1:8" ht="78.75">
      <c r="A36" s="60" t="s">
        <v>540</v>
      </c>
      <c r="B36" s="20" t="s">
        <v>356</v>
      </c>
      <c r="C36" s="59">
        <v>100</v>
      </c>
      <c r="D36" s="78">
        <v>3118930</v>
      </c>
      <c r="E36" s="177">
        <v>4278731.61</v>
      </c>
      <c r="F36" s="177">
        <v>4278731.61</v>
      </c>
      <c r="G36" s="234">
        <v>4278731.61</v>
      </c>
      <c r="H36" s="234">
        <v>4278731.61</v>
      </c>
    </row>
    <row r="37" spans="1:8" ht="47.25">
      <c r="A37" s="60" t="s">
        <v>586</v>
      </c>
      <c r="B37" s="20" t="s">
        <v>356</v>
      </c>
      <c r="C37" s="59">
        <v>200</v>
      </c>
      <c r="D37" s="78">
        <v>266570</v>
      </c>
      <c r="E37" s="115">
        <f>784950.65-12500+2000</f>
        <v>774450.65</v>
      </c>
      <c r="F37" s="115">
        <f>784950.65-12500-50000</f>
        <v>722450.65</v>
      </c>
      <c r="G37" s="230">
        <v>784950.65</v>
      </c>
      <c r="H37" s="230">
        <f>784950.65-12500</f>
        <v>772450.65</v>
      </c>
    </row>
    <row r="38" spans="1:8" ht="33" customHeight="1">
      <c r="A38" s="60" t="s">
        <v>355</v>
      </c>
      <c r="B38" s="20" t="s">
        <v>356</v>
      </c>
      <c r="C38" s="59">
        <v>800</v>
      </c>
      <c r="D38" s="78"/>
      <c r="E38" s="78">
        <v>0</v>
      </c>
      <c r="F38" s="78">
        <v>0</v>
      </c>
      <c r="G38" s="232"/>
      <c r="H38" s="232"/>
    </row>
    <row r="39" spans="1:8" ht="78.75">
      <c r="A39" s="60" t="s">
        <v>560</v>
      </c>
      <c r="B39" s="20" t="s">
        <v>358</v>
      </c>
      <c r="C39" s="59">
        <v>100</v>
      </c>
      <c r="D39" s="78">
        <v>1400000</v>
      </c>
      <c r="E39" s="191">
        <f>920647.2+278035.46</f>
        <v>1198682.66</v>
      </c>
      <c r="F39" s="191">
        <f>920647.2+278035.46</f>
        <v>1198682.66</v>
      </c>
      <c r="G39" s="232">
        <v>1150297.21</v>
      </c>
      <c r="H39" s="232">
        <v>1150297.21</v>
      </c>
    </row>
    <row r="40" spans="1:8" ht="47.25">
      <c r="A40" s="60" t="s">
        <v>587</v>
      </c>
      <c r="B40" s="20" t="s">
        <v>358</v>
      </c>
      <c r="C40" s="59">
        <v>200</v>
      </c>
      <c r="D40" s="78"/>
      <c r="E40" s="431">
        <f>500+4000+5000+188966.4+16110</f>
        <v>214576.4</v>
      </c>
      <c r="F40" s="431">
        <f>500+4000+5000+188966.4+16110</f>
        <v>214576.4</v>
      </c>
      <c r="G40" s="232">
        <v>227576.4</v>
      </c>
      <c r="H40" s="232">
        <v>227576.4</v>
      </c>
    </row>
    <row r="41" spans="1:8" ht="63" hidden="1">
      <c r="A41" s="60" t="s">
        <v>588</v>
      </c>
      <c r="B41" s="20" t="s">
        <v>359</v>
      </c>
      <c r="C41" s="59">
        <v>200</v>
      </c>
      <c r="D41" s="78"/>
      <c r="E41" s="78"/>
      <c r="F41" s="78"/>
      <c r="G41" s="232"/>
      <c r="H41" s="232"/>
    </row>
    <row r="42" spans="1:8" ht="50.25" customHeight="1">
      <c r="A42" s="163" t="s">
        <v>612</v>
      </c>
      <c r="B42" s="20" t="s">
        <v>1234</v>
      </c>
      <c r="C42" s="59">
        <v>300</v>
      </c>
      <c r="D42" s="78"/>
      <c r="E42" s="177">
        <v>9000</v>
      </c>
      <c r="F42" s="177">
        <v>9000</v>
      </c>
      <c r="G42" s="230">
        <v>9000</v>
      </c>
      <c r="H42" s="232">
        <v>9000</v>
      </c>
    </row>
    <row r="43" spans="1:8" ht="51" customHeight="1">
      <c r="A43" s="60" t="s">
        <v>589</v>
      </c>
      <c r="B43" s="20" t="s">
        <v>360</v>
      </c>
      <c r="C43" s="59">
        <v>200</v>
      </c>
      <c r="D43" s="78">
        <v>302040</v>
      </c>
      <c r="E43" s="177">
        <v>296800</v>
      </c>
      <c r="F43" s="177">
        <v>296800</v>
      </c>
      <c r="G43" s="230">
        <v>296800</v>
      </c>
      <c r="H43" s="232">
        <v>296800</v>
      </c>
    </row>
    <row r="44" spans="1:8" ht="15.75">
      <c r="A44" s="161" t="s">
        <v>361</v>
      </c>
      <c r="B44" s="102" t="s">
        <v>362</v>
      </c>
      <c r="C44" s="103"/>
      <c r="D44" s="104"/>
      <c r="E44" s="104">
        <f>E45</f>
        <v>547074</v>
      </c>
      <c r="F44" s="104">
        <f>F45</f>
        <v>547074</v>
      </c>
      <c r="G44" s="231">
        <f>G45</f>
        <v>562874.4</v>
      </c>
      <c r="H44" s="231">
        <f>H45</f>
        <v>547074</v>
      </c>
    </row>
    <row r="45" spans="1:8" ht="50.25" customHeight="1">
      <c r="A45" s="60" t="s">
        <v>590</v>
      </c>
      <c r="B45" s="20" t="s">
        <v>363</v>
      </c>
      <c r="C45" s="59">
        <v>200</v>
      </c>
      <c r="D45" s="78">
        <v>400000</v>
      </c>
      <c r="E45" s="115">
        <v>547074</v>
      </c>
      <c r="F45" s="115">
        <v>547074</v>
      </c>
      <c r="G45" s="230">
        <v>562874.4</v>
      </c>
      <c r="H45" s="232">
        <v>547074</v>
      </c>
    </row>
    <row r="46" spans="1:8" ht="31.5">
      <c r="A46" s="161" t="s">
        <v>364</v>
      </c>
      <c r="B46" s="102" t="s">
        <v>366</v>
      </c>
      <c r="C46" s="103"/>
      <c r="D46" s="104"/>
      <c r="E46" s="104">
        <f aca="true" t="shared" si="1" ref="E46:H47">E47</f>
        <v>250946.51999999996</v>
      </c>
      <c r="F46" s="104">
        <f t="shared" si="1"/>
        <v>190509.21999999997</v>
      </c>
      <c r="G46" s="231">
        <f t="shared" si="1"/>
        <v>292660.23</v>
      </c>
      <c r="H46" s="231">
        <f t="shared" si="1"/>
        <v>190509.22</v>
      </c>
    </row>
    <row r="47" spans="1:8" ht="48" customHeight="1">
      <c r="A47" s="161" t="s">
        <v>365</v>
      </c>
      <c r="B47" s="102" t="s">
        <v>367</v>
      </c>
      <c r="C47" s="103"/>
      <c r="D47" s="104"/>
      <c r="E47" s="104">
        <f t="shared" si="1"/>
        <v>250946.51999999996</v>
      </c>
      <c r="F47" s="104">
        <f t="shared" si="1"/>
        <v>190509.21999999997</v>
      </c>
      <c r="G47" s="231">
        <f t="shared" si="1"/>
        <v>292660.23</v>
      </c>
      <c r="H47" s="231">
        <f t="shared" si="1"/>
        <v>190509.22</v>
      </c>
    </row>
    <row r="48" spans="1:8" ht="78.75" customHeight="1">
      <c r="A48" s="60" t="s">
        <v>964</v>
      </c>
      <c r="B48" s="20" t="s">
        <v>368</v>
      </c>
      <c r="C48" s="59">
        <v>200</v>
      </c>
      <c r="D48" s="78"/>
      <c r="E48" s="115">
        <f>217657.3-27148.08+60437.3</f>
        <v>250946.51999999996</v>
      </c>
      <c r="F48" s="115">
        <f>217657.3-27148.08</f>
        <v>190509.21999999997</v>
      </c>
      <c r="G48" s="230">
        <v>292660.23</v>
      </c>
      <c r="H48" s="232">
        <v>190509.22</v>
      </c>
    </row>
    <row r="49" spans="1:8" ht="31.5">
      <c r="A49" s="161" t="s">
        <v>914</v>
      </c>
      <c r="B49" s="102" t="s">
        <v>873</v>
      </c>
      <c r="C49" s="103"/>
      <c r="D49" s="78"/>
      <c r="E49" s="104">
        <f>E50</f>
        <v>7476122.140000001</v>
      </c>
      <c r="F49" s="104">
        <f>F50</f>
        <v>7333400.140000001</v>
      </c>
      <c r="G49" s="231">
        <f>G50</f>
        <v>7783777.76</v>
      </c>
      <c r="H49" s="231">
        <f>H50</f>
        <v>7564228.17</v>
      </c>
    </row>
    <row r="50" spans="1:8" ht="31.5">
      <c r="A50" s="161" t="s">
        <v>894</v>
      </c>
      <c r="B50" s="102" t="s">
        <v>874</v>
      </c>
      <c r="C50" s="103"/>
      <c r="D50" s="78"/>
      <c r="E50" s="104">
        <f>SUM(E51:E53)</f>
        <v>7476122.140000001</v>
      </c>
      <c r="F50" s="104">
        <f>SUM(F51:F53)</f>
        <v>7333400.140000001</v>
      </c>
      <c r="G50" s="231">
        <f>SUM(G51:G53)</f>
        <v>7783777.76</v>
      </c>
      <c r="H50" s="231">
        <f>SUM(H51:H53)</f>
        <v>7564228.17</v>
      </c>
    </row>
    <row r="51" spans="1:8" ht="78.75">
      <c r="A51" s="106" t="s">
        <v>938</v>
      </c>
      <c r="B51" s="21" t="s">
        <v>875</v>
      </c>
      <c r="C51" s="79">
        <v>100</v>
      </c>
      <c r="D51" s="80"/>
      <c r="E51" s="177">
        <f>2994885+904456</f>
        <v>3899341</v>
      </c>
      <c r="F51" s="177">
        <v>3756619</v>
      </c>
      <c r="G51" s="230">
        <v>3756619</v>
      </c>
      <c r="H51" s="233">
        <v>3756619</v>
      </c>
    </row>
    <row r="52" spans="1:8" ht="47.25">
      <c r="A52" s="106" t="s">
        <v>936</v>
      </c>
      <c r="B52" s="21" t="s">
        <v>875</v>
      </c>
      <c r="C52" s="59">
        <v>200</v>
      </c>
      <c r="D52" s="78"/>
      <c r="E52" s="177">
        <v>3444781.14</v>
      </c>
      <c r="F52" s="177">
        <v>3444781.14</v>
      </c>
      <c r="G52" s="230">
        <v>3895158.76</v>
      </c>
      <c r="H52" s="232">
        <v>3675609.17</v>
      </c>
    </row>
    <row r="53" spans="1:8" ht="31.5">
      <c r="A53" s="106" t="s">
        <v>937</v>
      </c>
      <c r="B53" s="21" t="s">
        <v>875</v>
      </c>
      <c r="C53" s="59">
        <v>800</v>
      </c>
      <c r="D53" s="78"/>
      <c r="E53" s="177">
        <v>132000</v>
      </c>
      <c r="F53" s="177">
        <v>132000</v>
      </c>
      <c r="G53" s="230">
        <v>132000</v>
      </c>
      <c r="H53" s="232">
        <v>132000</v>
      </c>
    </row>
    <row r="54" spans="1:8" ht="31.5">
      <c r="A54" s="272" t="s">
        <v>647</v>
      </c>
      <c r="B54" s="22" t="s">
        <v>371</v>
      </c>
      <c r="C54" s="159"/>
      <c r="D54" s="131">
        <f>D55</f>
        <v>-1714607.6</v>
      </c>
      <c r="E54" s="131">
        <f>E55+E63+E66</f>
        <v>16213302.82</v>
      </c>
      <c r="F54" s="131">
        <f>F55+F63+F66</f>
        <v>7678287.640000001</v>
      </c>
      <c r="G54" s="228">
        <f>G55+G63+G66</f>
        <v>8159637.800000001</v>
      </c>
      <c r="H54" s="228">
        <f>H55+H63+H66</f>
        <v>8159637.800000001</v>
      </c>
    </row>
    <row r="55" spans="1:8" ht="31.5">
      <c r="A55" s="160" t="s">
        <v>878</v>
      </c>
      <c r="B55" s="19" t="s">
        <v>372</v>
      </c>
      <c r="C55" s="58"/>
      <c r="D55" s="81">
        <f>SUM(D57:D61)</f>
        <v>-1714607.6</v>
      </c>
      <c r="E55" s="81">
        <f>E56</f>
        <v>16143302.82</v>
      </c>
      <c r="F55" s="81">
        <f>F56</f>
        <v>7608287.640000001</v>
      </c>
      <c r="G55" s="229">
        <f>G56</f>
        <v>8089637.800000001</v>
      </c>
      <c r="H55" s="229">
        <f>H56</f>
        <v>8089637.800000001</v>
      </c>
    </row>
    <row r="56" spans="1:8" ht="31.5">
      <c r="A56" s="160" t="s">
        <v>877</v>
      </c>
      <c r="B56" s="19" t="s">
        <v>373</v>
      </c>
      <c r="C56" s="58"/>
      <c r="D56" s="81"/>
      <c r="E56" s="81">
        <f>SUM(E57:E62)</f>
        <v>16143302.82</v>
      </c>
      <c r="F56" s="81">
        <f>SUM(F57:F62)</f>
        <v>7608287.640000001</v>
      </c>
      <c r="G56" s="229">
        <f>SUM(G57:G62)</f>
        <v>8089637.800000001</v>
      </c>
      <c r="H56" s="229">
        <f>SUM(H57:H62)</f>
        <v>8089637.800000001</v>
      </c>
    </row>
    <row r="57" spans="1:8" ht="47.25">
      <c r="A57" s="162" t="s">
        <v>879</v>
      </c>
      <c r="B57" s="20" t="s">
        <v>374</v>
      </c>
      <c r="C57" s="59">
        <v>200</v>
      </c>
      <c r="D57" s="78">
        <v>-1714607.6</v>
      </c>
      <c r="E57" s="115">
        <v>3105606.06</v>
      </c>
      <c r="F57" s="115">
        <v>3105606.06</v>
      </c>
      <c r="G57" s="230">
        <v>3105606.06</v>
      </c>
      <c r="H57" s="232">
        <v>3105606.06</v>
      </c>
    </row>
    <row r="58" spans="1:8" ht="47.25">
      <c r="A58" s="162" t="s">
        <v>880</v>
      </c>
      <c r="B58" s="20" t="s">
        <v>915</v>
      </c>
      <c r="C58" s="59">
        <v>200</v>
      </c>
      <c r="D58" s="78"/>
      <c r="E58" s="115">
        <v>4762681.58</v>
      </c>
      <c r="F58" s="115">
        <f>4762681.58-400000</f>
        <v>4362681.58</v>
      </c>
      <c r="G58" s="230">
        <v>4844031.74</v>
      </c>
      <c r="H58" s="232">
        <v>4844031.74</v>
      </c>
    </row>
    <row r="59" spans="1:8" ht="31.5">
      <c r="A59" s="162" t="s">
        <v>896</v>
      </c>
      <c r="B59" s="20" t="s">
        <v>916</v>
      </c>
      <c r="C59" s="59">
        <v>200</v>
      </c>
      <c r="D59" s="78"/>
      <c r="E59" s="115">
        <v>0</v>
      </c>
      <c r="F59" s="78">
        <v>0</v>
      </c>
      <c r="G59" s="230">
        <v>0</v>
      </c>
      <c r="H59" s="232">
        <v>0</v>
      </c>
    </row>
    <row r="60" spans="1:8" ht="47.25">
      <c r="A60" s="162" t="s">
        <v>956</v>
      </c>
      <c r="B60" s="20" t="s">
        <v>917</v>
      </c>
      <c r="C60" s="59">
        <v>200</v>
      </c>
      <c r="D60" s="78"/>
      <c r="E60" s="115">
        <v>140000</v>
      </c>
      <c r="F60" s="115">
        <v>140000</v>
      </c>
      <c r="G60" s="230">
        <v>140000</v>
      </c>
      <c r="H60" s="232">
        <v>140000</v>
      </c>
    </row>
    <row r="61" spans="1:8" ht="192" customHeight="1">
      <c r="A61" s="162" t="s">
        <v>738</v>
      </c>
      <c r="B61" s="20" t="s">
        <v>736</v>
      </c>
      <c r="C61" s="59">
        <v>500</v>
      </c>
      <c r="D61" s="78"/>
      <c r="E61" s="78">
        <v>0</v>
      </c>
      <c r="F61" s="78">
        <v>0</v>
      </c>
      <c r="G61" s="232">
        <v>0</v>
      </c>
      <c r="H61" s="232">
        <v>0</v>
      </c>
    </row>
    <row r="62" spans="1:9" ht="79.5" customHeight="1">
      <c r="A62" s="187" t="s">
        <v>1385</v>
      </c>
      <c r="B62" s="113" t="s">
        <v>982</v>
      </c>
      <c r="C62" s="114">
        <v>200</v>
      </c>
      <c r="D62" s="115"/>
      <c r="E62" s="115">
        <f>8135015.18-8053665.02+8053665.02</f>
        <v>8135015.18</v>
      </c>
      <c r="F62" s="115">
        <v>0</v>
      </c>
      <c r="G62" s="232"/>
      <c r="H62" s="232"/>
      <c r="I62" s="162"/>
    </row>
    <row r="63" spans="1:8" ht="31.5">
      <c r="A63" s="160" t="s">
        <v>1320</v>
      </c>
      <c r="B63" s="102" t="s">
        <v>622</v>
      </c>
      <c r="C63" s="103"/>
      <c r="D63" s="104"/>
      <c r="E63" s="104">
        <f aca="true" t="shared" si="2" ref="E63:H64">E64</f>
        <v>50000</v>
      </c>
      <c r="F63" s="104">
        <f t="shared" si="2"/>
        <v>50000</v>
      </c>
      <c r="G63" s="231">
        <f t="shared" si="2"/>
        <v>50000</v>
      </c>
      <c r="H63" s="231">
        <f t="shared" si="2"/>
        <v>50000</v>
      </c>
    </row>
    <row r="64" spans="1:8" ht="21" customHeight="1">
      <c r="A64" s="160" t="s">
        <v>621</v>
      </c>
      <c r="B64" s="102" t="s">
        <v>623</v>
      </c>
      <c r="C64" s="103"/>
      <c r="D64" s="104"/>
      <c r="E64" s="104">
        <f t="shared" si="2"/>
        <v>50000</v>
      </c>
      <c r="F64" s="104">
        <f t="shared" si="2"/>
        <v>50000</v>
      </c>
      <c r="G64" s="231">
        <f t="shared" si="2"/>
        <v>50000</v>
      </c>
      <c r="H64" s="231">
        <f t="shared" si="2"/>
        <v>50000</v>
      </c>
    </row>
    <row r="65" spans="1:8" ht="31.5">
      <c r="A65" s="162" t="s">
        <v>881</v>
      </c>
      <c r="B65" s="20" t="s">
        <v>624</v>
      </c>
      <c r="C65" s="59">
        <v>200</v>
      </c>
      <c r="D65" s="78"/>
      <c r="E65" s="258">
        <v>50000</v>
      </c>
      <c r="F65" s="258">
        <v>50000</v>
      </c>
      <c r="G65" s="230">
        <v>50000</v>
      </c>
      <c r="H65" s="232">
        <v>50000</v>
      </c>
    </row>
    <row r="66" spans="1:8" ht="36.75" customHeight="1">
      <c r="A66" s="108" t="s">
        <v>1090</v>
      </c>
      <c r="B66" s="19" t="s">
        <v>1240</v>
      </c>
      <c r="C66" s="103"/>
      <c r="D66" s="78"/>
      <c r="E66" s="104">
        <f>E67</f>
        <v>20000</v>
      </c>
      <c r="F66" s="104">
        <f>F67</f>
        <v>20000</v>
      </c>
      <c r="G66" s="231">
        <f>G67</f>
        <v>20000</v>
      </c>
      <c r="H66" s="231">
        <f>H67</f>
        <v>20000</v>
      </c>
    </row>
    <row r="67" spans="1:8" ht="33" customHeight="1">
      <c r="A67" s="108" t="s">
        <v>1085</v>
      </c>
      <c r="B67" s="19" t="s">
        <v>1241</v>
      </c>
      <c r="C67" s="103"/>
      <c r="D67" s="78"/>
      <c r="E67" s="104">
        <f>E68+E69</f>
        <v>20000</v>
      </c>
      <c r="F67" s="104">
        <f>F68+F69</f>
        <v>20000</v>
      </c>
      <c r="G67" s="231">
        <f>G68+G69</f>
        <v>20000</v>
      </c>
      <c r="H67" s="231">
        <f>H68+H69</f>
        <v>20000</v>
      </c>
    </row>
    <row r="68" spans="1:8" ht="63">
      <c r="A68" s="129" t="s">
        <v>1086</v>
      </c>
      <c r="B68" s="21" t="s">
        <v>1242</v>
      </c>
      <c r="C68" s="79">
        <v>200</v>
      </c>
      <c r="D68" s="78"/>
      <c r="E68" s="80">
        <v>0</v>
      </c>
      <c r="F68" s="80">
        <v>0</v>
      </c>
      <c r="G68" s="233">
        <v>0</v>
      </c>
      <c r="H68" s="233">
        <v>0</v>
      </c>
    </row>
    <row r="69" spans="1:8" ht="78.75">
      <c r="A69" s="129" t="s">
        <v>1087</v>
      </c>
      <c r="B69" s="21" t="s">
        <v>1243</v>
      </c>
      <c r="C69" s="79">
        <v>200</v>
      </c>
      <c r="D69" s="78"/>
      <c r="E69" s="278">
        <v>20000</v>
      </c>
      <c r="F69" s="278">
        <v>20000</v>
      </c>
      <c r="G69" s="230">
        <v>20000</v>
      </c>
      <c r="H69" s="233">
        <v>20000</v>
      </c>
    </row>
    <row r="70" spans="1:8" ht="31.5">
      <c r="A70" s="127" t="s">
        <v>648</v>
      </c>
      <c r="B70" s="22" t="s">
        <v>375</v>
      </c>
      <c r="C70" s="159"/>
      <c r="D70" s="131">
        <f>D71</f>
        <v>0</v>
      </c>
      <c r="E70" s="131">
        <f>E71</f>
        <v>388000</v>
      </c>
      <c r="F70" s="131">
        <f>F71</f>
        <v>238000</v>
      </c>
      <c r="G70" s="228">
        <f>G71</f>
        <v>458000</v>
      </c>
      <c r="H70" s="228">
        <f>H71</f>
        <v>388000</v>
      </c>
    </row>
    <row r="71" spans="1:8" ht="31.5">
      <c r="A71" s="128" t="s">
        <v>376</v>
      </c>
      <c r="B71" s="19" t="s">
        <v>377</v>
      </c>
      <c r="C71" s="58"/>
      <c r="D71" s="81">
        <f>SUM(D73:D75)</f>
        <v>0</v>
      </c>
      <c r="E71" s="81">
        <f>E72+E76</f>
        <v>388000</v>
      </c>
      <c r="F71" s="81">
        <f>F72+F76</f>
        <v>238000</v>
      </c>
      <c r="G71" s="229">
        <f>G72+G76</f>
        <v>458000</v>
      </c>
      <c r="H71" s="229">
        <f>H72+H76</f>
        <v>388000</v>
      </c>
    </row>
    <row r="72" spans="1:8" ht="31.5">
      <c r="A72" s="128" t="s">
        <v>378</v>
      </c>
      <c r="B72" s="19" t="s">
        <v>379</v>
      </c>
      <c r="C72" s="58"/>
      <c r="D72" s="81"/>
      <c r="E72" s="81">
        <f>SUM(E73:E75)</f>
        <v>30000</v>
      </c>
      <c r="F72" s="81">
        <f>SUM(F73:F75)</f>
        <v>30000</v>
      </c>
      <c r="G72" s="229">
        <f>SUM(G73:G75)</f>
        <v>30000</v>
      </c>
      <c r="H72" s="229">
        <f>SUM(H73:H75)</f>
        <v>30000</v>
      </c>
    </row>
    <row r="73" spans="1:8" ht="34.5" customHeight="1">
      <c r="A73" s="60" t="s">
        <v>606</v>
      </c>
      <c r="B73" s="20" t="s">
        <v>380</v>
      </c>
      <c r="C73" s="59">
        <v>200</v>
      </c>
      <c r="D73" s="78"/>
      <c r="E73" s="177">
        <v>10000</v>
      </c>
      <c r="F73" s="177">
        <v>10000</v>
      </c>
      <c r="G73" s="230">
        <v>10000</v>
      </c>
      <c r="H73" s="232">
        <v>10000</v>
      </c>
    </row>
    <row r="74" spans="1:8" ht="47.25">
      <c r="A74" s="60" t="s">
        <v>1281</v>
      </c>
      <c r="B74" s="20" t="s">
        <v>381</v>
      </c>
      <c r="C74" s="59">
        <v>200</v>
      </c>
      <c r="D74" s="78"/>
      <c r="E74" s="177">
        <v>20000</v>
      </c>
      <c r="F74" s="177">
        <v>20000</v>
      </c>
      <c r="G74" s="230">
        <v>20000</v>
      </c>
      <c r="H74" s="232">
        <v>20000</v>
      </c>
    </row>
    <row r="75" spans="1:8" ht="47.25">
      <c r="A75" s="60" t="s">
        <v>594</v>
      </c>
      <c r="B75" s="20" t="s">
        <v>382</v>
      </c>
      <c r="C75" s="59">
        <v>200</v>
      </c>
      <c r="D75" s="78"/>
      <c r="E75" s="115">
        <v>0</v>
      </c>
      <c r="F75" s="115">
        <v>0</v>
      </c>
      <c r="G75" s="232">
        <v>0</v>
      </c>
      <c r="H75" s="232">
        <v>0</v>
      </c>
    </row>
    <row r="76" spans="1:8" ht="31.5">
      <c r="A76" s="128" t="s">
        <v>899</v>
      </c>
      <c r="B76" s="102" t="s">
        <v>897</v>
      </c>
      <c r="C76" s="103"/>
      <c r="D76" s="104"/>
      <c r="E76" s="104">
        <f>SUM(E77:E78)</f>
        <v>358000</v>
      </c>
      <c r="F76" s="104">
        <f>SUM(F77:F78)</f>
        <v>208000</v>
      </c>
      <c r="G76" s="231">
        <f>SUM(G77:G78)</f>
        <v>428000</v>
      </c>
      <c r="H76" s="231">
        <f>SUM(H77:H78)</f>
        <v>358000</v>
      </c>
    </row>
    <row r="77" spans="1:8" ht="47.25">
      <c r="A77" s="60" t="s">
        <v>619</v>
      </c>
      <c r="B77" s="20" t="s">
        <v>898</v>
      </c>
      <c r="C77" s="59">
        <v>800</v>
      </c>
      <c r="D77" s="78"/>
      <c r="E77" s="115">
        <v>258000</v>
      </c>
      <c r="F77" s="115">
        <f>258000-100000</f>
        <v>158000</v>
      </c>
      <c r="G77" s="230">
        <v>258000</v>
      </c>
      <c r="H77" s="232">
        <v>258000</v>
      </c>
    </row>
    <row r="78" spans="1:8" ht="114" customHeight="1">
      <c r="A78" s="60" t="s">
        <v>1282</v>
      </c>
      <c r="B78" s="20" t="s">
        <v>918</v>
      </c>
      <c r="C78" s="59">
        <v>800</v>
      </c>
      <c r="D78" s="78"/>
      <c r="E78" s="115">
        <v>100000</v>
      </c>
      <c r="F78" s="115">
        <f>100000-50000</f>
        <v>50000</v>
      </c>
      <c r="G78" s="230">
        <v>170000</v>
      </c>
      <c r="H78" s="232">
        <v>100000</v>
      </c>
    </row>
    <row r="79" spans="1:8" ht="31.5">
      <c r="A79" s="128" t="s">
        <v>1273</v>
      </c>
      <c r="B79" s="102" t="s">
        <v>1271</v>
      </c>
      <c r="C79" s="103"/>
      <c r="D79" s="81" t="e">
        <f>SUM(D82:D84)</f>
        <v>#REF!</v>
      </c>
      <c r="E79" s="81">
        <f>E80</f>
        <v>0</v>
      </c>
      <c r="F79" s="81">
        <f>F80</f>
        <v>0</v>
      </c>
      <c r="G79" s="229">
        <f>G80</f>
        <v>0</v>
      </c>
      <c r="H79" s="229">
        <f>H80</f>
        <v>0</v>
      </c>
    </row>
    <row r="80" spans="1:8" ht="31.5">
      <c r="A80" s="161" t="s">
        <v>1185</v>
      </c>
      <c r="B80" s="102" t="s">
        <v>1272</v>
      </c>
      <c r="C80" s="103"/>
      <c r="D80" s="81"/>
      <c r="E80" s="81">
        <f>E82+E81</f>
        <v>0</v>
      </c>
      <c r="F80" s="81">
        <f>F82+F81</f>
        <v>0</v>
      </c>
      <c r="G80" s="229">
        <f>G82+G81</f>
        <v>0</v>
      </c>
      <c r="H80" s="229">
        <f>H82+H81</f>
        <v>0</v>
      </c>
    </row>
    <row r="81" spans="1:8" ht="63">
      <c r="A81" s="60" t="s">
        <v>1186</v>
      </c>
      <c r="B81" s="20" t="s">
        <v>1279</v>
      </c>
      <c r="C81" s="59">
        <v>200</v>
      </c>
      <c r="D81" s="78"/>
      <c r="E81" s="78">
        <v>0</v>
      </c>
      <c r="F81" s="78">
        <v>0</v>
      </c>
      <c r="G81" s="232"/>
      <c r="H81" s="232">
        <v>0</v>
      </c>
    </row>
    <row r="82" spans="1:8" ht="78.75">
      <c r="A82" s="60" t="s">
        <v>1187</v>
      </c>
      <c r="B82" s="20" t="s">
        <v>1280</v>
      </c>
      <c r="C82" s="59">
        <v>200</v>
      </c>
      <c r="D82" s="78"/>
      <c r="E82" s="78">
        <v>0</v>
      </c>
      <c r="F82" s="78">
        <v>0</v>
      </c>
      <c r="G82" s="232"/>
      <c r="H82" s="232">
        <v>0</v>
      </c>
    </row>
    <row r="83" spans="1:8" ht="31.5">
      <c r="A83" s="156" t="s">
        <v>859</v>
      </c>
      <c r="B83" s="22" t="s">
        <v>383</v>
      </c>
      <c r="C83" s="159"/>
      <c r="D83" s="131" t="e">
        <f>D84</f>
        <v>#REF!</v>
      </c>
      <c r="E83" s="131">
        <f>E84</f>
        <v>21500</v>
      </c>
      <c r="F83" s="131">
        <f>F84</f>
        <v>20000</v>
      </c>
      <c r="G83" s="228">
        <f>G84</f>
        <v>2000</v>
      </c>
      <c r="H83" s="228">
        <f>H84</f>
        <v>23500</v>
      </c>
    </row>
    <row r="84" spans="1:8" ht="31.5">
      <c r="A84" s="108" t="s">
        <v>863</v>
      </c>
      <c r="B84" s="19" t="s">
        <v>384</v>
      </c>
      <c r="C84" s="58"/>
      <c r="D84" s="81" t="e">
        <f>SUM(#REF!)</f>
        <v>#REF!</v>
      </c>
      <c r="E84" s="81">
        <f>E85+E92+E97+E102</f>
        <v>21500</v>
      </c>
      <c r="F84" s="81">
        <f>F85+F92+F97+F102</f>
        <v>20000</v>
      </c>
      <c r="G84" s="229">
        <f>G85+G92+G97</f>
        <v>2000</v>
      </c>
      <c r="H84" s="229">
        <f>H85+H92+H97</f>
        <v>23500</v>
      </c>
    </row>
    <row r="85" spans="1:8" ht="31.5">
      <c r="A85" s="108" t="s">
        <v>906</v>
      </c>
      <c r="B85" s="19" t="s">
        <v>385</v>
      </c>
      <c r="C85" s="58"/>
      <c r="D85" s="81"/>
      <c r="E85" s="81">
        <f>SUM(E86:E91)</f>
        <v>4000</v>
      </c>
      <c r="F85" s="81">
        <f>SUM(F86:F91)</f>
        <v>15000</v>
      </c>
      <c r="G85" s="229">
        <f>SUM(G86:G91)</f>
        <v>0</v>
      </c>
      <c r="H85" s="229">
        <f>SUM(H86:H91)</f>
        <v>4000</v>
      </c>
    </row>
    <row r="86" spans="1:8" ht="48" customHeight="1" hidden="1">
      <c r="A86" s="64" t="s">
        <v>862</v>
      </c>
      <c r="B86" s="20" t="s">
        <v>1244</v>
      </c>
      <c r="C86" s="59">
        <v>200</v>
      </c>
      <c r="D86" s="80"/>
      <c r="E86" s="80"/>
      <c r="F86" s="80"/>
      <c r="G86" s="233"/>
      <c r="H86" s="233"/>
    </row>
    <row r="87" spans="1:8" ht="63" hidden="1">
      <c r="A87" s="64" t="s">
        <v>864</v>
      </c>
      <c r="B87" s="20" t="s">
        <v>1245</v>
      </c>
      <c r="C87" s="59">
        <v>200</v>
      </c>
      <c r="D87" s="80"/>
      <c r="E87" s="80"/>
      <c r="F87" s="80"/>
      <c r="G87" s="233"/>
      <c r="H87" s="233"/>
    </row>
    <row r="88" spans="1:8" ht="46.5" customHeight="1" hidden="1">
      <c r="A88" s="64" t="s">
        <v>865</v>
      </c>
      <c r="B88" s="20" t="s">
        <v>1246</v>
      </c>
      <c r="C88" s="59">
        <v>200</v>
      </c>
      <c r="D88" s="80"/>
      <c r="E88" s="80"/>
      <c r="F88" s="80"/>
      <c r="G88" s="233"/>
      <c r="H88" s="233"/>
    </row>
    <row r="89" spans="1:8" ht="63">
      <c r="A89" s="64" t="s">
        <v>866</v>
      </c>
      <c r="B89" s="20" t="s">
        <v>1247</v>
      </c>
      <c r="C89" s="59">
        <v>200</v>
      </c>
      <c r="D89" s="80"/>
      <c r="E89" s="179">
        <v>0</v>
      </c>
      <c r="F89" s="179">
        <v>15000</v>
      </c>
      <c r="G89" s="233"/>
      <c r="H89" s="233"/>
    </row>
    <row r="90" spans="1:8" ht="46.5" customHeight="1">
      <c r="A90" s="165" t="s">
        <v>1262</v>
      </c>
      <c r="B90" s="113" t="s">
        <v>1263</v>
      </c>
      <c r="C90" s="114">
        <v>200</v>
      </c>
      <c r="D90" s="115"/>
      <c r="E90" s="177">
        <v>4000</v>
      </c>
      <c r="F90" s="177">
        <v>0</v>
      </c>
      <c r="G90" s="230">
        <v>0</v>
      </c>
      <c r="H90" s="230">
        <v>4000</v>
      </c>
    </row>
    <row r="91" spans="1:8" ht="63" hidden="1">
      <c r="A91" s="64" t="s">
        <v>867</v>
      </c>
      <c r="B91" s="20" t="s">
        <v>1248</v>
      </c>
      <c r="C91" s="59">
        <v>200</v>
      </c>
      <c r="D91" s="80"/>
      <c r="E91" s="80"/>
      <c r="F91" s="80"/>
      <c r="G91" s="233"/>
      <c r="H91" s="233"/>
    </row>
    <row r="92" spans="1:8" ht="31.5">
      <c r="A92" s="108" t="s">
        <v>907</v>
      </c>
      <c r="B92" s="19" t="s">
        <v>1249</v>
      </c>
      <c r="C92" s="103"/>
      <c r="D92" s="80"/>
      <c r="E92" s="104">
        <f>SUM(E93:E96)</f>
        <v>17500</v>
      </c>
      <c r="F92" s="104">
        <f>SUM(F93:F96)</f>
        <v>5000</v>
      </c>
      <c r="G92" s="231">
        <f>G93+G94+G96</f>
        <v>0</v>
      </c>
      <c r="H92" s="231">
        <f>H93+H94+H96</f>
        <v>17500</v>
      </c>
    </row>
    <row r="93" spans="1:8" ht="47.25" customHeight="1" hidden="1">
      <c r="A93" s="64" t="s">
        <v>910</v>
      </c>
      <c r="B93" s="20" t="s">
        <v>1250</v>
      </c>
      <c r="C93" s="59">
        <v>200</v>
      </c>
      <c r="D93" s="80"/>
      <c r="E93" s="80"/>
      <c r="F93" s="80"/>
      <c r="G93" s="233">
        <v>0</v>
      </c>
      <c r="H93" s="233">
        <v>0</v>
      </c>
    </row>
    <row r="94" spans="1:8" ht="63">
      <c r="A94" s="64" t="s">
        <v>1015</v>
      </c>
      <c r="B94" s="20" t="s">
        <v>1251</v>
      </c>
      <c r="C94" s="59">
        <v>200</v>
      </c>
      <c r="D94" s="80"/>
      <c r="E94" s="179">
        <v>9000</v>
      </c>
      <c r="F94" s="179">
        <v>3000</v>
      </c>
      <c r="G94" s="233">
        <v>0</v>
      </c>
      <c r="H94" s="233">
        <v>9000</v>
      </c>
    </row>
    <row r="95" spans="1:8" ht="45.75" customHeight="1">
      <c r="A95" s="165" t="s">
        <v>1289</v>
      </c>
      <c r="B95" s="113" t="s">
        <v>1290</v>
      </c>
      <c r="C95" s="114">
        <v>200</v>
      </c>
      <c r="D95" s="80"/>
      <c r="E95" s="179">
        <v>0</v>
      </c>
      <c r="F95" s="179">
        <v>2000</v>
      </c>
      <c r="G95" s="233">
        <v>0</v>
      </c>
      <c r="H95" s="233">
        <v>0</v>
      </c>
    </row>
    <row r="96" spans="1:8" ht="63">
      <c r="A96" s="165" t="s">
        <v>912</v>
      </c>
      <c r="B96" s="113" t="s">
        <v>1252</v>
      </c>
      <c r="C96" s="114">
        <v>200</v>
      </c>
      <c r="D96" s="115"/>
      <c r="E96" s="177">
        <v>8500</v>
      </c>
      <c r="F96" s="115">
        <v>0</v>
      </c>
      <c r="G96" s="230">
        <v>0</v>
      </c>
      <c r="H96" s="230">
        <v>8500</v>
      </c>
    </row>
    <row r="97" spans="1:8" ht="33.75" customHeight="1">
      <c r="A97" s="108" t="s">
        <v>908</v>
      </c>
      <c r="B97" s="19" t="s">
        <v>1253</v>
      </c>
      <c r="C97" s="103"/>
      <c r="D97" s="80"/>
      <c r="E97" s="104">
        <f>E98+E99+E100+E101</f>
        <v>0</v>
      </c>
      <c r="F97" s="104">
        <f>F98+F99+F100+F101</f>
        <v>0</v>
      </c>
      <c r="G97" s="231">
        <f>G98+G99+G100+G101</f>
        <v>2000</v>
      </c>
      <c r="H97" s="231">
        <f>H98+H99+H100+H101</f>
        <v>2000</v>
      </c>
    </row>
    <row r="98" spans="1:8" ht="65.25" customHeight="1" hidden="1">
      <c r="A98" s="64" t="s">
        <v>868</v>
      </c>
      <c r="B98" s="20" t="s">
        <v>1254</v>
      </c>
      <c r="C98" s="59">
        <v>200</v>
      </c>
      <c r="D98" s="80"/>
      <c r="E98" s="80">
        <v>0</v>
      </c>
      <c r="F98" s="80">
        <v>0</v>
      </c>
      <c r="G98" s="233">
        <v>0</v>
      </c>
      <c r="H98" s="233">
        <v>0</v>
      </c>
    </row>
    <row r="99" spans="1:8" ht="63">
      <c r="A99" s="165" t="s">
        <v>1222</v>
      </c>
      <c r="B99" s="113" t="s">
        <v>1255</v>
      </c>
      <c r="C99" s="114">
        <v>200</v>
      </c>
      <c r="D99" s="80"/>
      <c r="E99" s="78">
        <v>0</v>
      </c>
      <c r="F99" s="78">
        <v>0</v>
      </c>
      <c r="G99" s="232">
        <v>0</v>
      </c>
      <c r="H99" s="232">
        <v>0</v>
      </c>
    </row>
    <row r="100" spans="1:8" ht="60" customHeight="1" hidden="1">
      <c r="A100" s="165" t="s">
        <v>1225</v>
      </c>
      <c r="B100" s="113" t="s">
        <v>1256</v>
      </c>
      <c r="C100" s="114">
        <v>200</v>
      </c>
      <c r="D100" s="80"/>
      <c r="E100" s="78">
        <v>0</v>
      </c>
      <c r="F100" s="78">
        <v>0</v>
      </c>
      <c r="G100" s="232">
        <v>0</v>
      </c>
      <c r="H100" s="232">
        <v>0</v>
      </c>
    </row>
    <row r="101" spans="1:8" ht="63.75" customHeight="1" hidden="1">
      <c r="A101" s="165" t="s">
        <v>869</v>
      </c>
      <c r="B101" s="113" t="s">
        <v>1257</v>
      </c>
      <c r="C101" s="114">
        <v>200</v>
      </c>
      <c r="D101" s="80"/>
      <c r="E101" s="115">
        <v>0</v>
      </c>
      <c r="F101" s="78">
        <v>0</v>
      </c>
      <c r="G101" s="230">
        <v>2000</v>
      </c>
      <c r="H101" s="232">
        <v>2000</v>
      </c>
    </row>
    <row r="102" spans="1:8" ht="32.25" customHeight="1">
      <c r="A102" s="108" t="s">
        <v>1387</v>
      </c>
      <c r="B102" s="19" t="s">
        <v>1388</v>
      </c>
      <c r="C102" s="103"/>
      <c r="D102" s="104"/>
      <c r="E102" s="104">
        <f>E103</f>
        <v>0</v>
      </c>
      <c r="F102" s="104">
        <f>F103</f>
        <v>0</v>
      </c>
      <c r="G102" s="230"/>
      <c r="H102" s="232"/>
    </row>
    <row r="103" spans="1:8" ht="63.75" customHeight="1">
      <c r="A103" s="165" t="s">
        <v>1391</v>
      </c>
      <c r="B103" s="113" t="s">
        <v>1389</v>
      </c>
      <c r="C103" s="114">
        <v>200</v>
      </c>
      <c r="D103" s="115"/>
      <c r="E103" s="115">
        <v>0</v>
      </c>
      <c r="F103" s="115">
        <v>0</v>
      </c>
      <c r="G103" s="230"/>
      <c r="H103" s="232"/>
    </row>
    <row r="104" spans="1:8" ht="47.25" customHeight="1">
      <c r="A104" s="168" t="s">
        <v>1515</v>
      </c>
      <c r="B104" s="22" t="s">
        <v>386</v>
      </c>
      <c r="C104" s="103"/>
      <c r="D104" s="104"/>
      <c r="E104" s="131">
        <f>E105</f>
        <v>0</v>
      </c>
      <c r="F104" s="131">
        <f>F105</f>
        <v>0</v>
      </c>
      <c r="G104" s="231">
        <f>G105</f>
        <v>0</v>
      </c>
      <c r="H104" s="231">
        <f>H105</f>
        <v>0</v>
      </c>
    </row>
    <row r="105" spans="1:8" ht="31.5">
      <c r="A105" s="108" t="s">
        <v>1516</v>
      </c>
      <c r="B105" s="19" t="s">
        <v>387</v>
      </c>
      <c r="C105" s="103"/>
      <c r="D105" s="104"/>
      <c r="E105" s="104">
        <f>E106+E108+E110+E112+E114</f>
        <v>0</v>
      </c>
      <c r="F105" s="104">
        <f>F106+F108+F110+F112+F114</f>
        <v>0</v>
      </c>
      <c r="G105" s="231">
        <f>G106</f>
        <v>0</v>
      </c>
      <c r="H105" s="231">
        <f>H106</f>
        <v>0</v>
      </c>
    </row>
    <row r="106" spans="1:8" ht="31.5">
      <c r="A106" s="108" t="s">
        <v>1408</v>
      </c>
      <c r="B106" s="19" t="s">
        <v>388</v>
      </c>
      <c r="C106" s="103"/>
      <c r="D106" s="104"/>
      <c r="E106" s="104">
        <f>E107</f>
        <v>0</v>
      </c>
      <c r="F106" s="104">
        <f>F107</f>
        <v>0</v>
      </c>
      <c r="G106" s="231">
        <f>SUM(G110:G110)</f>
        <v>0</v>
      </c>
      <c r="H106" s="231">
        <f>SUM(H110:H110)</f>
        <v>0</v>
      </c>
    </row>
    <row r="107" spans="1:8" ht="63">
      <c r="A107" s="163" t="s">
        <v>1374</v>
      </c>
      <c r="B107" s="113" t="s">
        <v>1380</v>
      </c>
      <c r="C107" s="114">
        <v>400</v>
      </c>
      <c r="D107" s="115"/>
      <c r="E107" s="115">
        <v>0</v>
      </c>
      <c r="F107" s="115">
        <v>0</v>
      </c>
      <c r="G107" s="231"/>
      <c r="H107" s="231"/>
    </row>
    <row r="108" spans="1:8" ht="31.5">
      <c r="A108" s="108" t="s">
        <v>1410</v>
      </c>
      <c r="B108" s="19" t="s">
        <v>1409</v>
      </c>
      <c r="C108" s="103"/>
      <c r="D108" s="104"/>
      <c r="E108" s="104">
        <f>E109</f>
        <v>0</v>
      </c>
      <c r="F108" s="104">
        <f>F109</f>
        <v>0</v>
      </c>
      <c r="G108" s="231"/>
      <c r="H108" s="231"/>
    </row>
    <row r="109" spans="1:8" ht="47.25">
      <c r="A109" s="165" t="s">
        <v>1411</v>
      </c>
      <c r="B109" s="113" t="s">
        <v>1412</v>
      </c>
      <c r="C109" s="114">
        <v>400</v>
      </c>
      <c r="D109" s="115"/>
      <c r="E109" s="115">
        <v>0</v>
      </c>
      <c r="F109" s="115">
        <v>0</v>
      </c>
      <c r="G109" s="231"/>
      <c r="H109" s="231"/>
    </row>
    <row r="110" spans="1:8" ht="47.25">
      <c r="A110" s="108" t="s">
        <v>1413</v>
      </c>
      <c r="B110" s="19" t="s">
        <v>1414</v>
      </c>
      <c r="C110" s="103"/>
      <c r="D110" s="104"/>
      <c r="E110" s="104">
        <f>E111</f>
        <v>0</v>
      </c>
      <c r="F110" s="104">
        <f>F111</f>
        <v>0</v>
      </c>
      <c r="G110" s="233"/>
      <c r="H110" s="233"/>
    </row>
    <row r="111" spans="1:8" ht="63">
      <c r="A111" s="129" t="s">
        <v>989</v>
      </c>
      <c r="B111" s="21" t="s">
        <v>1415</v>
      </c>
      <c r="C111" s="79">
        <v>400</v>
      </c>
      <c r="D111" s="80"/>
      <c r="E111" s="80">
        <v>0</v>
      </c>
      <c r="F111" s="80">
        <v>0</v>
      </c>
      <c r="G111" s="233"/>
      <c r="H111" s="233"/>
    </row>
    <row r="112" spans="1:8" ht="94.5">
      <c r="A112" s="108" t="s">
        <v>1416</v>
      </c>
      <c r="B112" s="19" t="s">
        <v>1417</v>
      </c>
      <c r="C112" s="103"/>
      <c r="D112" s="104"/>
      <c r="E112" s="104">
        <f>E113</f>
        <v>0</v>
      </c>
      <c r="F112" s="104">
        <f>F113</f>
        <v>0</v>
      </c>
      <c r="G112" s="233"/>
      <c r="H112" s="233"/>
    </row>
    <row r="113" spans="1:8" ht="33.75" customHeight="1">
      <c r="A113" s="165" t="s">
        <v>1327</v>
      </c>
      <c r="B113" s="113" t="s">
        <v>1418</v>
      </c>
      <c r="C113" s="114">
        <v>400</v>
      </c>
      <c r="D113" s="115"/>
      <c r="E113" s="115">
        <v>0</v>
      </c>
      <c r="F113" s="115">
        <v>0</v>
      </c>
      <c r="G113" s="233"/>
      <c r="H113" s="233"/>
    </row>
    <row r="114" spans="1:8" ht="31.5">
      <c r="A114" s="108" t="s">
        <v>1422</v>
      </c>
      <c r="B114" s="19" t="s">
        <v>1419</v>
      </c>
      <c r="C114" s="103"/>
      <c r="D114" s="104"/>
      <c r="E114" s="104">
        <f>E115</f>
        <v>0</v>
      </c>
      <c r="F114" s="104">
        <f>F115</f>
        <v>0</v>
      </c>
      <c r="G114" s="233"/>
      <c r="H114" s="233"/>
    </row>
    <row r="115" spans="1:8" ht="47.25">
      <c r="A115" s="165" t="s">
        <v>1421</v>
      </c>
      <c r="B115" s="113" t="s">
        <v>1420</v>
      </c>
      <c r="C115" s="114">
        <v>400</v>
      </c>
      <c r="D115" s="115"/>
      <c r="E115" s="115">
        <v>0</v>
      </c>
      <c r="F115" s="115">
        <v>0</v>
      </c>
      <c r="G115" s="233"/>
      <c r="H115" s="233"/>
    </row>
    <row r="116" spans="1:8" ht="31.5">
      <c r="A116" s="127" t="s">
        <v>1260</v>
      </c>
      <c r="B116" s="22" t="s">
        <v>389</v>
      </c>
      <c r="C116" s="159"/>
      <c r="D116" s="131">
        <f>D117+D126</f>
        <v>442600</v>
      </c>
      <c r="E116" s="131">
        <f>E117+E126+E134</f>
        <v>10266280</v>
      </c>
      <c r="F116" s="131">
        <f>F117+F126+F134</f>
        <v>9766280</v>
      </c>
      <c r="G116" s="228">
        <f>G117+G126+G134</f>
        <v>11002768</v>
      </c>
      <c r="H116" s="228">
        <f>H117+H126+H134</f>
        <v>10266280</v>
      </c>
    </row>
    <row r="117" spans="1:8" ht="31.5">
      <c r="A117" s="128" t="s">
        <v>1283</v>
      </c>
      <c r="B117" s="19" t="s">
        <v>390</v>
      </c>
      <c r="C117" s="58"/>
      <c r="D117" s="81">
        <f>SUM(D119:D120)</f>
        <v>181000</v>
      </c>
      <c r="E117" s="81">
        <f>E118+E124</f>
        <v>3787224.9</v>
      </c>
      <c r="F117" s="81">
        <f>F118+F124</f>
        <v>3537224.9</v>
      </c>
      <c r="G117" s="229">
        <f>G118+G124</f>
        <v>4069050</v>
      </c>
      <c r="H117" s="229">
        <f>H118+H124</f>
        <v>3787224.9</v>
      </c>
    </row>
    <row r="118" spans="1:8" ht="31.5">
      <c r="A118" s="128" t="s">
        <v>391</v>
      </c>
      <c r="B118" s="19" t="s">
        <v>392</v>
      </c>
      <c r="C118" s="58"/>
      <c r="D118" s="81"/>
      <c r="E118" s="81">
        <f>SUM(E119:E123)</f>
        <v>3655224.9</v>
      </c>
      <c r="F118" s="81">
        <f>SUM(F119:F123)</f>
        <v>3405224.9</v>
      </c>
      <c r="G118" s="229">
        <f>SUM(G119:G123)</f>
        <v>3937050</v>
      </c>
      <c r="H118" s="229">
        <f>SUM(H119:H123)</f>
        <v>3655224.9</v>
      </c>
    </row>
    <row r="119" spans="1:8" ht="63">
      <c r="A119" s="60" t="s">
        <v>393</v>
      </c>
      <c r="B119" s="20" t="s">
        <v>394</v>
      </c>
      <c r="C119" s="59">
        <v>600</v>
      </c>
      <c r="D119" s="78">
        <v>-80600</v>
      </c>
      <c r="E119" s="191">
        <f>3716924.9-61700</f>
        <v>3655224.9</v>
      </c>
      <c r="F119" s="191">
        <f>3716924.9-61700-250000</f>
        <v>3405224.9</v>
      </c>
      <c r="G119" s="232">
        <f>3998750-61700</f>
        <v>3937050</v>
      </c>
      <c r="H119" s="232">
        <f>3716924.9-61700</f>
        <v>3655224.9</v>
      </c>
    </row>
    <row r="120" spans="1:8" ht="84" customHeight="1">
      <c r="A120" s="163" t="s">
        <v>507</v>
      </c>
      <c r="B120" s="113" t="s">
        <v>395</v>
      </c>
      <c r="C120" s="114">
        <v>600</v>
      </c>
      <c r="D120" s="115">
        <v>261600</v>
      </c>
      <c r="E120" s="115">
        <v>0</v>
      </c>
      <c r="F120" s="115">
        <v>0</v>
      </c>
      <c r="G120" s="232"/>
      <c r="H120" s="232"/>
    </row>
    <row r="121" spans="1:8" ht="63">
      <c r="A121" s="163" t="s">
        <v>1112</v>
      </c>
      <c r="B121" s="20" t="s">
        <v>1114</v>
      </c>
      <c r="C121" s="59">
        <v>600</v>
      </c>
      <c r="D121" s="78"/>
      <c r="E121" s="78">
        <v>0</v>
      </c>
      <c r="F121" s="78">
        <v>0</v>
      </c>
      <c r="G121" s="232"/>
      <c r="H121" s="232"/>
    </row>
    <row r="122" spans="1:8" ht="63">
      <c r="A122" s="163" t="s">
        <v>1106</v>
      </c>
      <c r="B122" s="20" t="s">
        <v>1115</v>
      </c>
      <c r="C122" s="59">
        <v>600</v>
      </c>
      <c r="D122" s="78"/>
      <c r="E122" s="78">
        <v>0</v>
      </c>
      <c r="F122" s="78">
        <v>0</v>
      </c>
      <c r="G122" s="232"/>
      <c r="H122" s="232"/>
    </row>
    <row r="123" spans="1:8" ht="78.75">
      <c r="A123" s="60" t="s">
        <v>561</v>
      </c>
      <c r="B123" s="20" t="s">
        <v>562</v>
      </c>
      <c r="C123" s="59">
        <v>600</v>
      </c>
      <c r="D123" s="78"/>
      <c r="E123" s="78">
        <v>0</v>
      </c>
      <c r="F123" s="78">
        <v>0</v>
      </c>
      <c r="G123" s="232"/>
      <c r="H123" s="232"/>
    </row>
    <row r="124" spans="1:8" ht="33.75" customHeight="1">
      <c r="A124" s="128" t="s">
        <v>1236</v>
      </c>
      <c r="B124" s="19" t="s">
        <v>1227</v>
      </c>
      <c r="C124" s="58"/>
      <c r="D124" s="81"/>
      <c r="E124" s="81">
        <f>E125</f>
        <v>132000</v>
      </c>
      <c r="F124" s="81">
        <f>F125</f>
        <v>132000</v>
      </c>
      <c r="G124" s="229">
        <f>G125</f>
        <v>132000</v>
      </c>
      <c r="H124" s="229">
        <f>H125</f>
        <v>132000</v>
      </c>
    </row>
    <row r="125" spans="1:8" ht="50.25" customHeight="1">
      <c r="A125" s="163" t="s">
        <v>1323</v>
      </c>
      <c r="B125" s="113" t="s">
        <v>1364</v>
      </c>
      <c r="C125" s="114">
        <v>600</v>
      </c>
      <c r="D125" s="115"/>
      <c r="E125" s="177">
        <f>70300+61700</f>
        <v>132000</v>
      </c>
      <c r="F125" s="177">
        <f>70300+61700</f>
        <v>132000</v>
      </c>
      <c r="G125" s="232">
        <v>132000</v>
      </c>
      <c r="H125" s="232">
        <v>132000</v>
      </c>
    </row>
    <row r="126" spans="1:8" ht="31.5">
      <c r="A126" s="128" t="s">
        <v>396</v>
      </c>
      <c r="B126" s="19" t="s">
        <v>397</v>
      </c>
      <c r="C126" s="58"/>
      <c r="D126" s="81">
        <f>SUM(D128:D129)</f>
        <v>261600</v>
      </c>
      <c r="E126" s="81">
        <f>E127</f>
        <v>6353055.1</v>
      </c>
      <c r="F126" s="81">
        <f>F127</f>
        <v>6103055.1</v>
      </c>
      <c r="G126" s="229">
        <f>G127</f>
        <v>6807718</v>
      </c>
      <c r="H126" s="229">
        <f>H127</f>
        <v>6353055.1</v>
      </c>
    </row>
    <row r="127" spans="1:8" ht="15.75">
      <c r="A127" s="128" t="s">
        <v>399</v>
      </c>
      <c r="B127" s="19" t="s">
        <v>398</v>
      </c>
      <c r="C127" s="58"/>
      <c r="D127" s="81"/>
      <c r="E127" s="81">
        <f>SUM(E128:E133)</f>
        <v>6353055.1</v>
      </c>
      <c r="F127" s="81">
        <f>SUM(F128:F133)</f>
        <v>6103055.1</v>
      </c>
      <c r="G127" s="229">
        <f>SUM(G128:G133)</f>
        <v>6807718</v>
      </c>
      <c r="H127" s="229">
        <f>SUM(H128:H133)</f>
        <v>6353055.1</v>
      </c>
    </row>
    <row r="128" spans="1:8" ht="63">
      <c r="A128" s="60" t="s">
        <v>400</v>
      </c>
      <c r="B128" s="20" t="s">
        <v>401</v>
      </c>
      <c r="C128" s="59">
        <v>600</v>
      </c>
      <c r="D128" s="78"/>
      <c r="E128" s="191">
        <v>6353055.1</v>
      </c>
      <c r="F128" s="191">
        <f>6353055.1-250000</f>
        <v>6103055.1</v>
      </c>
      <c r="G128" s="232">
        <v>6616718</v>
      </c>
      <c r="H128" s="232">
        <v>6353055.1</v>
      </c>
    </row>
    <row r="129" spans="1:8" ht="79.5" customHeight="1">
      <c r="A129" s="163" t="s">
        <v>507</v>
      </c>
      <c r="B129" s="113" t="s">
        <v>402</v>
      </c>
      <c r="C129" s="114">
        <v>600</v>
      </c>
      <c r="D129" s="115">
        <v>261600</v>
      </c>
      <c r="E129" s="115">
        <v>0</v>
      </c>
      <c r="F129" s="115">
        <v>0</v>
      </c>
      <c r="G129" s="232"/>
      <c r="H129" s="232"/>
    </row>
    <row r="130" spans="1:8" ht="78.75">
      <c r="A130" s="60" t="s">
        <v>561</v>
      </c>
      <c r="B130" s="20" t="s">
        <v>563</v>
      </c>
      <c r="C130" s="59">
        <v>600</v>
      </c>
      <c r="D130" s="78"/>
      <c r="E130" s="78">
        <v>0</v>
      </c>
      <c r="F130" s="78">
        <v>0</v>
      </c>
      <c r="G130" s="232"/>
      <c r="H130" s="232"/>
    </row>
    <row r="131" spans="1:8" ht="63">
      <c r="A131" s="163" t="s">
        <v>1108</v>
      </c>
      <c r="B131" s="113" t="s">
        <v>1117</v>
      </c>
      <c r="C131" s="114">
        <v>600</v>
      </c>
      <c r="D131" s="78"/>
      <c r="E131" s="78">
        <v>0</v>
      </c>
      <c r="F131" s="78">
        <v>0</v>
      </c>
      <c r="G131" s="232">
        <v>191000</v>
      </c>
      <c r="H131" s="232"/>
    </row>
    <row r="132" spans="1:8" ht="63">
      <c r="A132" s="163" t="s">
        <v>1110</v>
      </c>
      <c r="B132" s="113" t="s">
        <v>1116</v>
      </c>
      <c r="C132" s="114">
        <v>600</v>
      </c>
      <c r="D132" s="78"/>
      <c r="E132" s="78">
        <v>0</v>
      </c>
      <c r="F132" s="78">
        <v>0</v>
      </c>
      <c r="G132" s="232"/>
      <c r="H132" s="232"/>
    </row>
    <row r="133" spans="1:8" ht="47.25">
      <c r="A133" s="60" t="s">
        <v>550</v>
      </c>
      <c r="B133" s="20" t="s">
        <v>745</v>
      </c>
      <c r="C133" s="59">
        <v>600</v>
      </c>
      <c r="D133" s="78"/>
      <c r="E133" s="78">
        <v>0</v>
      </c>
      <c r="F133" s="78">
        <v>0</v>
      </c>
      <c r="G133" s="232"/>
      <c r="H133" s="232"/>
    </row>
    <row r="134" spans="1:8" ht="19.5" customHeight="1">
      <c r="A134" s="128" t="s">
        <v>1228</v>
      </c>
      <c r="B134" s="19" t="s">
        <v>1229</v>
      </c>
      <c r="C134" s="58"/>
      <c r="D134" s="78"/>
      <c r="E134" s="104">
        <f aca="true" t="shared" si="3" ref="E134:H135">E135</f>
        <v>126000</v>
      </c>
      <c r="F134" s="104">
        <f t="shared" si="3"/>
        <v>126000</v>
      </c>
      <c r="G134" s="231">
        <f t="shared" si="3"/>
        <v>126000</v>
      </c>
      <c r="H134" s="231">
        <f t="shared" si="3"/>
        <v>126000</v>
      </c>
    </row>
    <row r="135" spans="1:8" ht="18.75" customHeight="1">
      <c r="A135" s="128" t="s">
        <v>1259</v>
      </c>
      <c r="B135" s="19" t="s">
        <v>1230</v>
      </c>
      <c r="C135" s="58"/>
      <c r="D135" s="78"/>
      <c r="E135" s="104">
        <f t="shared" si="3"/>
        <v>126000</v>
      </c>
      <c r="F135" s="104">
        <f t="shared" si="3"/>
        <v>126000</v>
      </c>
      <c r="G135" s="231">
        <f t="shared" si="3"/>
        <v>126000</v>
      </c>
      <c r="H135" s="231">
        <f t="shared" si="3"/>
        <v>126000</v>
      </c>
    </row>
    <row r="136" spans="1:8" ht="51" customHeight="1">
      <c r="A136" s="163" t="s">
        <v>1371</v>
      </c>
      <c r="B136" s="113" t="s">
        <v>1368</v>
      </c>
      <c r="C136" s="114">
        <v>600</v>
      </c>
      <c r="D136" s="115"/>
      <c r="E136" s="189">
        <v>126000</v>
      </c>
      <c r="F136" s="189">
        <v>126000</v>
      </c>
      <c r="G136" s="230">
        <v>126000</v>
      </c>
      <c r="H136" s="232">
        <v>126000</v>
      </c>
    </row>
    <row r="137" spans="1:8" ht="47.25">
      <c r="A137" s="127" t="s">
        <v>649</v>
      </c>
      <c r="B137" s="22" t="s">
        <v>403</v>
      </c>
      <c r="C137" s="159"/>
      <c r="D137" s="131" t="e">
        <f>D138+D142+D151+#REF!</f>
        <v>#REF!</v>
      </c>
      <c r="E137" s="131">
        <f>E138+E142+E151+E154+E159+E164+E168</f>
        <v>7243331.2700000005</v>
      </c>
      <c r="F137" s="131">
        <f>F138+F142+F151+F154+F159+F164+F168</f>
        <v>3403198.47</v>
      </c>
      <c r="G137" s="228">
        <f>G138+G142+G151+G154+G159+G164+G168</f>
        <v>12180374.07</v>
      </c>
      <c r="H137" s="228">
        <f>H138+H142+H151+H154+H159+H164+H168</f>
        <v>7411286.07</v>
      </c>
    </row>
    <row r="138" spans="1:8" ht="19.5" customHeight="1">
      <c r="A138" s="128" t="s">
        <v>404</v>
      </c>
      <c r="B138" s="19" t="s">
        <v>405</v>
      </c>
      <c r="C138" s="58"/>
      <c r="D138" s="81" t="e">
        <f>D141+#REF!+#REF!</f>
        <v>#REF!</v>
      </c>
      <c r="E138" s="81">
        <f>E139</f>
        <v>255625.06</v>
      </c>
      <c r="F138" s="81">
        <f>F139</f>
        <v>255625.06</v>
      </c>
      <c r="G138" s="229">
        <f>G139</f>
        <v>255625.06</v>
      </c>
      <c r="H138" s="229">
        <f>H139</f>
        <v>255625.06</v>
      </c>
    </row>
    <row r="139" spans="1:8" ht="36" customHeight="1">
      <c r="A139" s="128" t="s">
        <v>406</v>
      </c>
      <c r="B139" s="19" t="s">
        <v>407</v>
      </c>
      <c r="C139" s="58"/>
      <c r="D139" s="81"/>
      <c r="E139" s="81">
        <f>SUM(E140:E141)</f>
        <v>255625.06</v>
      </c>
      <c r="F139" s="81">
        <f>SUM(F140:F141)</f>
        <v>255625.06</v>
      </c>
      <c r="G139" s="229">
        <f>SUM(G141:G141)</f>
        <v>255625.06</v>
      </c>
      <c r="H139" s="229">
        <f>SUM(H141:H141)</f>
        <v>255625.06</v>
      </c>
    </row>
    <row r="140" spans="1:8" ht="64.5" customHeight="1">
      <c r="A140" s="163" t="s">
        <v>1403</v>
      </c>
      <c r="B140" s="113" t="s">
        <v>1381</v>
      </c>
      <c r="C140" s="114">
        <v>400</v>
      </c>
      <c r="D140" s="115"/>
      <c r="E140" s="115">
        <v>0</v>
      </c>
      <c r="F140" s="115">
        <v>0</v>
      </c>
      <c r="G140" s="229"/>
      <c r="H140" s="229"/>
    </row>
    <row r="141" spans="1:8" ht="47.25">
      <c r="A141" s="61" t="s">
        <v>595</v>
      </c>
      <c r="B141" s="20" t="s">
        <v>408</v>
      </c>
      <c r="C141" s="59">
        <v>200</v>
      </c>
      <c r="D141" s="78">
        <v>-220000</v>
      </c>
      <c r="E141" s="115">
        <v>255625.06</v>
      </c>
      <c r="F141" s="115">
        <v>255625.06</v>
      </c>
      <c r="G141" s="230">
        <v>255625.06</v>
      </c>
      <c r="H141" s="232">
        <v>255625.06</v>
      </c>
    </row>
    <row r="142" spans="1:8" ht="46.5" customHeight="1">
      <c r="A142" s="128" t="s">
        <v>663</v>
      </c>
      <c r="B142" s="19" t="s">
        <v>409</v>
      </c>
      <c r="C142" s="58"/>
      <c r="D142" s="81" t="e">
        <f>#REF!+D149+#REF!+#REF!+#REF!</f>
        <v>#REF!</v>
      </c>
      <c r="E142" s="81">
        <f>E143+E148</f>
        <v>844583.39</v>
      </c>
      <c r="F142" s="81">
        <f>F143+F148</f>
        <v>844583.39</v>
      </c>
      <c r="G142" s="229">
        <f>G143+G148</f>
        <v>2101083.39</v>
      </c>
      <c r="H142" s="229">
        <f>H143+H148</f>
        <v>2101083.39</v>
      </c>
    </row>
    <row r="143" spans="1:8" ht="45" customHeight="1">
      <c r="A143" s="128" t="s">
        <v>882</v>
      </c>
      <c r="B143" s="19" t="s">
        <v>410</v>
      </c>
      <c r="C143" s="58"/>
      <c r="D143" s="81"/>
      <c r="E143" s="81">
        <f>SUM(E144:E147)</f>
        <v>501083.39</v>
      </c>
      <c r="F143" s="81">
        <f>SUM(F144:F147)</f>
        <v>501083.39</v>
      </c>
      <c r="G143" s="229">
        <f>SUM(G144:G147)</f>
        <v>501083.39</v>
      </c>
      <c r="H143" s="229">
        <f>SUM(H144:H147)</f>
        <v>501083.39</v>
      </c>
    </row>
    <row r="144" spans="1:8" ht="51" customHeight="1">
      <c r="A144" s="61" t="s">
        <v>654</v>
      </c>
      <c r="B144" s="21" t="s">
        <v>656</v>
      </c>
      <c r="C144" s="79">
        <v>200</v>
      </c>
      <c r="D144" s="80"/>
      <c r="E144" s="115">
        <v>261044.73</v>
      </c>
      <c r="F144" s="115">
        <v>261044.73</v>
      </c>
      <c r="G144" s="230">
        <v>261044.73</v>
      </c>
      <c r="H144" s="233">
        <v>261044.73</v>
      </c>
    </row>
    <row r="145" spans="1:8" ht="63">
      <c r="A145" s="61" t="s">
        <v>642</v>
      </c>
      <c r="B145" s="21" t="s">
        <v>657</v>
      </c>
      <c r="C145" s="79">
        <v>200</v>
      </c>
      <c r="D145" s="80"/>
      <c r="E145" s="115">
        <v>240038.66</v>
      </c>
      <c r="F145" s="115">
        <v>240038.66</v>
      </c>
      <c r="G145" s="230">
        <v>240038.66</v>
      </c>
      <c r="H145" s="233">
        <v>240038.66</v>
      </c>
    </row>
    <row r="146" spans="1:8" ht="81.75" customHeight="1">
      <c r="A146" s="61" t="s">
        <v>740</v>
      </c>
      <c r="B146" s="21" t="s">
        <v>739</v>
      </c>
      <c r="C146" s="79">
        <v>500</v>
      </c>
      <c r="D146" s="80"/>
      <c r="E146" s="80">
        <v>0</v>
      </c>
      <c r="F146" s="80">
        <v>0</v>
      </c>
      <c r="G146" s="233">
        <v>0</v>
      </c>
      <c r="H146" s="233">
        <v>0</v>
      </c>
    </row>
    <row r="147" spans="1:8" ht="82.5" customHeight="1">
      <c r="A147" s="61" t="s">
        <v>740</v>
      </c>
      <c r="B147" s="21" t="s">
        <v>739</v>
      </c>
      <c r="C147" s="79">
        <v>500</v>
      </c>
      <c r="D147" s="80"/>
      <c r="E147" s="80">
        <v>0</v>
      </c>
      <c r="F147" s="80">
        <v>0</v>
      </c>
      <c r="G147" s="233">
        <v>0</v>
      </c>
      <c r="H147" s="233">
        <v>0</v>
      </c>
    </row>
    <row r="148" spans="1:8" ht="31.5">
      <c r="A148" s="128" t="s">
        <v>883</v>
      </c>
      <c r="B148" s="19" t="s">
        <v>884</v>
      </c>
      <c r="C148" s="58"/>
      <c r="D148" s="81"/>
      <c r="E148" s="81">
        <f>SUM(E149:E150)</f>
        <v>343500</v>
      </c>
      <c r="F148" s="81">
        <f>SUM(F149:F150)</f>
        <v>343500</v>
      </c>
      <c r="G148" s="229">
        <f>SUM(G149:G150)</f>
        <v>1600000</v>
      </c>
      <c r="H148" s="229">
        <f>SUM(H149:H150)</f>
        <v>1600000</v>
      </c>
    </row>
    <row r="149" spans="1:8" ht="49.5" customHeight="1">
      <c r="A149" s="61" t="s">
        <v>596</v>
      </c>
      <c r="B149" s="21" t="s">
        <v>885</v>
      </c>
      <c r="C149" s="79">
        <v>200</v>
      </c>
      <c r="D149" s="80"/>
      <c r="E149" s="115">
        <v>115836</v>
      </c>
      <c r="F149" s="115">
        <v>115836</v>
      </c>
      <c r="G149" s="230">
        <v>115836</v>
      </c>
      <c r="H149" s="233">
        <v>115836</v>
      </c>
    </row>
    <row r="150" spans="1:8" ht="63" customHeight="1">
      <c r="A150" s="64" t="s">
        <v>653</v>
      </c>
      <c r="B150" s="20" t="s">
        <v>886</v>
      </c>
      <c r="C150" s="59">
        <v>200</v>
      </c>
      <c r="D150" s="78"/>
      <c r="E150" s="115">
        <v>227664</v>
      </c>
      <c r="F150" s="115">
        <v>227664</v>
      </c>
      <c r="G150" s="230">
        <v>1484164</v>
      </c>
      <c r="H150" s="232">
        <v>1484164</v>
      </c>
    </row>
    <row r="151" spans="1:8" ht="31.5">
      <c r="A151" s="128" t="s">
        <v>665</v>
      </c>
      <c r="B151" s="19" t="s">
        <v>411</v>
      </c>
      <c r="C151" s="58"/>
      <c r="D151" s="81" t="e">
        <f>SUM(#REF!)</f>
        <v>#REF!</v>
      </c>
      <c r="E151" s="81">
        <f>E152</f>
        <v>0</v>
      </c>
      <c r="F151" s="81">
        <f>F152</f>
        <v>0</v>
      </c>
      <c r="G151" s="229">
        <f>G152</f>
        <v>0</v>
      </c>
      <c r="H151" s="229">
        <f>H152</f>
        <v>0</v>
      </c>
    </row>
    <row r="152" spans="1:8" ht="15.75">
      <c r="A152" s="128" t="s">
        <v>413</v>
      </c>
      <c r="B152" s="19" t="s">
        <v>412</v>
      </c>
      <c r="C152" s="58"/>
      <c r="D152" s="81"/>
      <c r="E152" s="81">
        <f>SUM(E153:E153)</f>
        <v>0</v>
      </c>
      <c r="F152" s="81">
        <f>SUM(F153:F153)</f>
        <v>0</v>
      </c>
      <c r="G152" s="229">
        <f>SUM(G153:G153)</f>
        <v>0</v>
      </c>
      <c r="H152" s="229">
        <f>SUM(H153:H153)</f>
        <v>0</v>
      </c>
    </row>
    <row r="153" spans="1:8" ht="47.25">
      <c r="A153" s="61" t="s">
        <v>963</v>
      </c>
      <c r="B153" s="21" t="s">
        <v>966</v>
      </c>
      <c r="C153" s="79">
        <v>300</v>
      </c>
      <c r="D153" s="80"/>
      <c r="E153" s="80">
        <v>0</v>
      </c>
      <c r="F153" s="80">
        <v>0</v>
      </c>
      <c r="G153" s="233">
        <v>0</v>
      </c>
      <c r="H153" s="233">
        <v>0</v>
      </c>
    </row>
    <row r="154" spans="1:8" ht="31.5">
      <c r="A154" s="128" t="s">
        <v>900</v>
      </c>
      <c r="B154" s="19" t="s">
        <v>638</v>
      </c>
      <c r="C154" s="58"/>
      <c r="D154" s="81">
        <f>SUM(D156:D157)</f>
        <v>223500</v>
      </c>
      <c r="E154" s="81">
        <f>E155</f>
        <v>2978103.62</v>
      </c>
      <c r="F154" s="81">
        <f>F155</f>
        <v>978103.6200000002</v>
      </c>
      <c r="G154" s="229">
        <f>G155</f>
        <v>2978103.62</v>
      </c>
      <c r="H154" s="229">
        <f>H155</f>
        <v>2978103.62</v>
      </c>
    </row>
    <row r="155" spans="1:8" ht="33" customHeight="1">
      <c r="A155" s="128" t="s">
        <v>1407</v>
      </c>
      <c r="B155" s="19" t="s">
        <v>639</v>
      </c>
      <c r="C155" s="58"/>
      <c r="D155" s="81"/>
      <c r="E155" s="81">
        <f>SUM(E156:E158)</f>
        <v>2978103.62</v>
      </c>
      <c r="F155" s="81">
        <f>SUM(F156:F158)</f>
        <v>978103.6200000002</v>
      </c>
      <c r="G155" s="229">
        <f>SUM(G156:G158)</f>
        <v>2978103.62</v>
      </c>
      <c r="H155" s="229">
        <f>SUM(H156:H158)</f>
        <v>2978103.62</v>
      </c>
    </row>
    <row r="156" spans="1:8" ht="47.25">
      <c r="A156" s="60" t="s">
        <v>1012</v>
      </c>
      <c r="B156" s="20" t="s">
        <v>658</v>
      </c>
      <c r="C156" s="59">
        <v>200</v>
      </c>
      <c r="D156" s="78">
        <v>223500</v>
      </c>
      <c r="E156" s="189">
        <v>1546853.1</v>
      </c>
      <c r="F156" s="189">
        <f>1546853.1-1000000</f>
        <v>546853.1000000001</v>
      </c>
      <c r="G156" s="230">
        <v>1546853.1</v>
      </c>
      <c r="H156" s="232">
        <v>1546853.1</v>
      </c>
    </row>
    <row r="157" spans="1:8" ht="47.25">
      <c r="A157" s="60" t="s">
        <v>635</v>
      </c>
      <c r="B157" s="20" t="s">
        <v>659</v>
      </c>
      <c r="C157" s="59">
        <v>200</v>
      </c>
      <c r="D157" s="78"/>
      <c r="E157" s="189">
        <v>1235573.6</v>
      </c>
      <c r="F157" s="189">
        <f>1235573.6-1000000</f>
        <v>235573.6000000001</v>
      </c>
      <c r="G157" s="230">
        <v>1235573.6</v>
      </c>
      <c r="H157" s="232">
        <v>1235573.6</v>
      </c>
    </row>
    <row r="158" spans="1:8" ht="63">
      <c r="A158" s="132" t="s">
        <v>1017</v>
      </c>
      <c r="B158" s="20" t="s">
        <v>1083</v>
      </c>
      <c r="C158" s="59">
        <v>800</v>
      </c>
      <c r="D158" s="78"/>
      <c r="E158" s="189">
        <v>195676.92</v>
      </c>
      <c r="F158" s="189">
        <v>195676.92</v>
      </c>
      <c r="G158" s="230">
        <v>195676.92</v>
      </c>
      <c r="H158" s="232">
        <v>195676.92</v>
      </c>
    </row>
    <row r="159" spans="1:8" ht="36.75" customHeight="1">
      <c r="A159" s="128" t="s">
        <v>655</v>
      </c>
      <c r="B159" s="19" t="s">
        <v>640</v>
      </c>
      <c r="C159" s="58"/>
      <c r="D159" s="81">
        <f>SUM(D171:D172)</f>
        <v>0</v>
      </c>
      <c r="E159" s="81">
        <f>E160</f>
        <v>404820</v>
      </c>
      <c r="F159" s="81">
        <f>F160</f>
        <v>404820</v>
      </c>
      <c r="G159" s="229">
        <f>G160</f>
        <v>404820</v>
      </c>
      <c r="H159" s="229">
        <f>H160</f>
        <v>404820</v>
      </c>
    </row>
    <row r="160" spans="1:8" ht="31.5">
      <c r="A160" s="128" t="s">
        <v>645</v>
      </c>
      <c r="B160" s="19" t="s">
        <v>641</v>
      </c>
      <c r="C160" s="58"/>
      <c r="D160" s="81"/>
      <c r="E160" s="81">
        <f>E161+E162+E163</f>
        <v>404820</v>
      </c>
      <c r="F160" s="81">
        <f>F161+F162+F163</f>
        <v>404820</v>
      </c>
      <c r="G160" s="229">
        <f>G161+G162+G163</f>
        <v>404820</v>
      </c>
      <c r="H160" s="229">
        <f>H161+H162+H163</f>
        <v>404820</v>
      </c>
    </row>
    <row r="161" spans="1:11" s="153" customFormat="1" ht="47.25" hidden="1">
      <c r="A161" s="61" t="s">
        <v>643</v>
      </c>
      <c r="B161" s="113" t="s">
        <v>660</v>
      </c>
      <c r="C161" s="114">
        <v>200</v>
      </c>
      <c r="D161" s="115"/>
      <c r="E161" s="115">
        <v>0</v>
      </c>
      <c r="F161" s="115">
        <v>0</v>
      </c>
      <c r="G161" s="230">
        <v>0</v>
      </c>
      <c r="H161" s="230">
        <v>0</v>
      </c>
      <c r="K161" s="253"/>
    </row>
    <row r="162" spans="1:11" s="153" customFormat="1" ht="78.75">
      <c r="A162" s="61" t="s">
        <v>727</v>
      </c>
      <c r="B162" s="113" t="s">
        <v>726</v>
      </c>
      <c r="C162" s="114">
        <v>500</v>
      </c>
      <c r="D162" s="115"/>
      <c r="E162" s="115">
        <v>0</v>
      </c>
      <c r="F162" s="115">
        <v>0</v>
      </c>
      <c r="G162" s="230">
        <v>0</v>
      </c>
      <c r="H162" s="230">
        <v>0</v>
      </c>
      <c r="K162" s="253"/>
    </row>
    <row r="163" spans="1:11" s="153" customFormat="1" ht="63">
      <c r="A163" s="132" t="s">
        <v>887</v>
      </c>
      <c r="B163" s="113" t="s">
        <v>661</v>
      </c>
      <c r="C163" s="114">
        <v>200</v>
      </c>
      <c r="D163" s="115"/>
      <c r="E163" s="115">
        <v>404820</v>
      </c>
      <c r="F163" s="115">
        <v>404820</v>
      </c>
      <c r="G163" s="230">
        <v>404820</v>
      </c>
      <c r="H163" s="230">
        <v>404820</v>
      </c>
      <c r="K163" s="253"/>
    </row>
    <row r="164" spans="1:11" s="153" customFormat="1" ht="36" customHeight="1">
      <c r="A164" s="128" t="s">
        <v>939</v>
      </c>
      <c r="B164" s="19" t="s">
        <v>901</v>
      </c>
      <c r="C164" s="103"/>
      <c r="D164" s="104"/>
      <c r="E164" s="104">
        <f>E165</f>
        <v>0</v>
      </c>
      <c r="F164" s="104">
        <f>F165</f>
        <v>0</v>
      </c>
      <c r="G164" s="231">
        <f>G165</f>
        <v>0</v>
      </c>
      <c r="H164" s="231">
        <f>H165</f>
        <v>0</v>
      </c>
      <c r="K164" s="253"/>
    </row>
    <row r="165" spans="1:11" s="153" customFormat="1" ht="32.25" customHeight="1">
      <c r="A165" s="128" t="s">
        <v>940</v>
      </c>
      <c r="B165" s="19" t="s">
        <v>902</v>
      </c>
      <c r="C165" s="103"/>
      <c r="D165" s="104"/>
      <c r="E165" s="104">
        <f>E166+E167</f>
        <v>0</v>
      </c>
      <c r="F165" s="104">
        <f>F166+F167</f>
        <v>0</v>
      </c>
      <c r="G165" s="231">
        <f>G166+G167</f>
        <v>0</v>
      </c>
      <c r="H165" s="231">
        <f>H166+H167</f>
        <v>0</v>
      </c>
      <c r="K165" s="253"/>
    </row>
    <row r="166" spans="1:11" s="153" customFormat="1" ht="47.25">
      <c r="A166" s="132" t="s">
        <v>941</v>
      </c>
      <c r="B166" s="113" t="s">
        <v>942</v>
      </c>
      <c r="C166" s="114">
        <v>200</v>
      </c>
      <c r="D166" s="115"/>
      <c r="E166" s="115">
        <v>0</v>
      </c>
      <c r="F166" s="115">
        <v>0</v>
      </c>
      <c r="G166" s="230"/>
      <c r="H166" s="230"/>
      <c r="K166" s="253"/>
    </row>
    <row r="167" spans="1:11" s="153" customFormat="1" ht="47.25">
      <c r="A167" s="132" t="s">
        <v>972</v>
      </c>
      <c r="B167" s="113" t="s">
        <v>1000</v>
      </c>
      <c r="C167" s="114">
        <v>200</v>
      </c>
      <c r="D167" s="115"/>
      <c r="E167" s="115">
        <v>0</v>
      </c>
      <c r="F167" s="115">
        <v>0</v>
      </c>
      <c r="G167" s="230"/>
      <c r="H167" s="230"/>
      <c r="K167" s="253"/>
    </row>
    <row r="168" spans="1:11" s="153" customFormat="1" ht="47.25">
      <c r="A168" s="128" t="s">
        <v>1055</v>
      </c>
      <c r="B168" s="19" t="s">
        <v>1056</v>
      </c>
      <c r="C168" s="103"/>
      <c r="D168" s="115"/>
      <c r="E168" s="104">
        <f aca="true" t="shared" si="4" ref="E168:H169">E169</f>
        <v>2760199.2</v>
      </c>
      <c r="F168" s="104">
        <f t="shared" si="4"/>
        <v>920066.4</v>
      </c>
      <c r="G168" s="231">
        <f t="shared" si="4"/>
        <v>6440742</v>
      </c>
      <c r="H168" s="231">
        <f t="shared" si="4"/>
        <v>1671654</v>
      </c>
      <c r="K168" s="253"/>
    </row>
    <row r="169" spans="1:11" s="153" customFormat="1" ht="47.25" customHeight="1">
      <c r="A169" s="128" t="s">
        <v>1057</v>
      </c>
      <c r="B169" s="19" t="s">
        <v>1058</v>
      </c>
      <c r="C169" s="103"/>
      <c r="D169" s="115"/>
      <c r="E169" s="104">
        <f t="shared" si="4"/>
        <v>2760199.2</v>
      </c>
      <c r="F169" s="104">
        <f t="shared" si="4"/>
        <v>920066.4</v>
      </c>
      <c r="G169" s="231">
        <f t="shared" si="4"/>
        <v>6440742</v>
      </c>
      <c r="H169" s="231">
        <f t="shared" si="4"/>
        <v>1671654</v>
      </c>
      <c r="K169" s="253"/>
    </row>
    <row r="170" spans="1:11" s="153" customFormat="1" ht="69" customHeight="1">
      <c r="A170" s="199" t="s">
        <v>1013</v>
      </c>
      <c r="B170" s="113" t="s">
        <v>1170</v>
      </c>
      <c r="C170" s="114">
        <v>400</v>
      </c>
      <c r="D170" s="115"/>
      <c r="E170" s="462">
        <v>2760199.2</v>
      </c>
      <c r="F170" s="462">
        <v>920066.4</v>
      </c>
      <c r="G170" s="230">
        <v>6440742</v>
      </c>
      <c r="H170" s="230">
        <v>1671654</v>
      </c>
      <c r="K170" s="253"/>
    </row>
    <row r="171" spans="1:8" ht="31.5">
      <c r="A171" s="127" t="s">
        <v>650</v>
      </c>
      <c r="B171" s="22" t="s">
        <v>414</v>
      </c>
      <c r="C171" s="159"/>
      <c r="D171" s="131">
        <f>D172+D175</f>
        <v>0</v>
      </c>
      <c r="E171" s="131">
        <f>E172+E175</f>
        <v>450000</v>
      </c>
      <c r="F171" s="131">
        <f>F172+F175</f>
        <v>450000</v>
      </c>
      <c r="G171" s="228">
        <f>G172+G175</f>
        <v>863721</v>
      </c>
      <c r="H171" s="228">
        <f>H172+H175</f>
        <v>450000</v>
      </c>
    </row>
    <row r="172" spans="1:8" ht="31.5">
      <c r="A172" s="128" t="s">
        <v>666</v>
      </c>
      <c r="B172" s="19" t="s">
        <v>415</v>
      </c>
      <c r="C172" s="58"/>
      <c r="D172" s="81">
        <f>D174</f>
        <v>0</v>
      </c>
      <c r="E172" s="81">
        <f aca="true" t="shared" si="5" ref="E172:H173">E173</f>
        <v>250000</v>
      </c>
      <c r="F172" s="81">
        <f t="shared" si="5"/>
        <v>250000</v>
      </c>
      <c r="G172" s="229">
        <f t="shared" si="5"/>
        <v>250000</v>
      </c>
      <c r="H172" s="229">
        <f t="shared" si="5"/>
        <v>250000</v>
      </c>
    </row>
    <row r="173" spans="1:8" ht="20.25" customHeight="1">
      <c r="A173" s="128" t="s">
        <v>420</v>
      </c>
      <c r="B173" s="19" t="s">
        <v>416</v>
      </c>
      <c r="C173" s="58"/>
      <c r="D173" s="81"/>
      <c r="E173" s="81">
        <f t="shared" si="5"/>
        <v>250000</v>
      </c>
      <c r="F173" s="81">
        <f t="shared" si="5"/>
        <v>250000</v>
      </c>
      <c r="G173" s="229">
        <f t="shared" si="5"/>
        <v>250000</v>
      </c>
      <c r="H173" s="229">
        <f t="shared" si="5"/>
        <v>250000</v>
      </c>
    </row>
    <row r="174" spans="1:8" ht="63">
      <c r="A174" s="60" t="s">
        <v>662</v>
      </c>
      <c r="B174" s="20" t="s">
        <v>417</v>
      </c>
      <c r="C174" s="59">
        <v>200</v>
      </c>
      <c r="D174" s="78"/>
      <c r="E174" s="115">
        <v>250000</v>
      </c>
      <c r="F174" s="115">
        <v>250000</v>
      </c>
      <c r="G174" s="230">
        <v>250000</v>
      </c>
      <c r="H174" s="232">
        <v>250000</v>
      </c>
    </row>
    <row r="175" spans="1:8" ht="31.5">
      <c r="A175" s="128" t="s">
        <v>667</v>
      </c>
      <c r="B175" s="19" t="s">
        <v>418</v>
      </c>
      <c r="C175" s="58"/>
      <c r="D175" s="81">
        <f>D177</f>
        <v>0</v>
      </c>
      <c r="E175" s="81">
        <f>E176</f>
        <v>200000</v>
      </c>
      <c r="F175" s="81">
        <f>F176</f>
        <v>200000</v>
      </c>
      <c r="G175" s="229">
        <f>G176</f>
        <v>613721</v>
      </c>
      <c r="H175" s="229">
        <f>H176</f>
        <v>200000</v>
      </c>
    </row>
    <row r="176" spans="1:8" ht="31.5">
      <c r="A176" s="128" t="s">
        <v>889</v>
      </c>
      <c r="B176" s="19" t="s">
        <v>419</v>
      </c>
      <c r="C176" s="58"/>
      <c r="D176" s="81"/>
      <c r="E176" s="81">
        <f>E177+E178</f>
        <v>200000</v>
      </c>
      <c r="F176" s="81">
        <f>F177+F178</f>
        <v>200000</v>
      </c>
      <c r="G176" s="229">
        <f>G177+G178</f>
        <v>613721</v>
      </c>
      <c r="H176" s="229">
        <f>H177+H178</f>
        <v>200000</v>
      </c>
    </row>
    <row r="177" spans="1:8" ht="48.75" customHeight="1">
      <c r="A177" s="60" t="s">
        <v>890</v>
      </c>
      <c r="B177" s="20" t="s">
        <v>421</v>
      </c>
      <c r="C177" s="59">
        <v>200</v>
      </c>
      <c r="D177" s="78"/>
      <c r="E177" s="115">
        <v>125000</v>
      </c>
      <c r="F177" s="115">
        <v>125000</v>
      </c>
      <c r="G177" s="230">
        <v>164120</v>
      </c>
      <c r="H177" s="232">
        <v>125000</v>
      </c>
    </row>
    <row r="178" spans="1:8" ht="47.25">
      <c r="A178" s="60" t="s">
        <v>891</v>
      </c>
      <c r="B178" s="20" t="s">
        <v>893</v>
      </c>
      <c r="C178" s="59">
        <v>200</v>
      </c>
      <c r="D178" s="78"/>
      <c r="E178" s="115">
        <v>75000</v>
      </c>
      <c r="F178" s="115">
        <v>75000</v>
      </c>
      <c r="G178" s="230">
        <v>449601</v>
      </c>
      <c r="H178" s="232">
        <v>75000</v>
      </c>
    </row>
    <row r="179" spans="1:8" ht="31.5">
      <c r="A179" s="127" t="s">
        <v>651</v>
      </c>
      <c r="B179" s="22" t="s">
        <v>422</v>
      </c>
      <c r="C179" s="159"/>
      <c r="D179" s="131" t="e">
        <f>D180+D193+D226</f>
        <v>#REF!</v>
      </c>
      <c r="E179" s="131">
        <f>E180+E193+E226</f>
        <v>138604455.48</v>
      </c>
      <c r="F179" s="131">
        <f>F180+F193+F226</f>
        <v>132288047.97999999</v>
      </c>
      <c r="G179" s="228">
        <f>G180+G193+G226</f>
        <v>209061409.67000002</v>
      </c>
      <c r="H179" s="228">
        <f>H180+H193+H226</f>
        <v>209061409.67000002</v>
      </c>
    </row>
    <row r="180" spans="1:8" ht="18.75" customHeight="1">
      <c r="A180" s="128" t="s">
        <v>423</v>
      </c>
      <c r="B180" s="19" t="s">
        <v>424</v>
      </c>
      <c r="C180" s="58"/>
      <c r="D180" s="81">
        <f>SUM(D182:D192)</f>
        <v>5093368</v>
      </c>
      <c r="E180" s="81">
        <f>E181</f>
        <v>80227732.34</v>
      </c>
      <c r="F180" s="81">
        <f>F181</f>
        <v>80227732.34</v>
      </c>
      <c r="G180" s="229">
        <f>G181</f>
        <v>80272896.34</v>
      </c>
      <c r="H180" s="229">
        <f>H181</f>
        <v>80272896.34</v>
      </c>
    </row>
    <row r="181" spans="1:8" ht="39" customHeight="1">
      <c r="A181" s="128" t="s">
        <v>903</v>
      </c>
      <c r="B181" s="19" t="s">
        <v>425</v>
      </c>
      <c r="C181" s="58"/>
      <c r="D181" s="81"/>
      <c r="E181" s="81">
        <f>SUM(E182:E192)</f>
        <v>80227732.34</v>
      </c>
      <c r="F181" s="81">
        <f>SUM(F182:F192)</f>
        <v>80227732.34</v>
      </c>
      <c r="G181" s="229">
        <f>SUM(G182:G192)</f>
        <v>80272896.34</v>
      </c>
      <c r="H181" s="229">
        <f>SUM(H182:H192)</f>
        <v>80272896.34</v>
      </c>
    </row>
    <row r="182" spans="1:8" ht="65.25" customHeight="1">
      <c r="A182" s="60" t="s">
        <v>426</v>
      </c>
      <c r="B182" s="20" t="s">
        <v>427</v>
      </c>
      <c r="C182" s="59">
        <v>600</v>
      </c>
      <c r="D182" s="78">
        <v>500000</v>
      </c>
      <c r="E182" s="80">
        <v>3716164.59</v>
      </c>
      <c r="F182" s="80">
        <v>3716164.59</v>
      </c>
      <c r="G182" s="230">
        <v>3743425.6</v>
      </c>
      <c r="H182" s="232">
        <v>3743425.6</v>
      </c>
    </row>
    <row r="183" spans="1:8" ht="99" customHeight="1">
      <c r="A183" s="60" t="s">
        <v>686</v>
      </c>
      <c r="B183" s="20" t="s">
        <v>694</v>
      </c>
      <c r="C183" s="59">
        <v>600</v>
      </c>
      <c r="D183" s="78"/>
      <c r="E183" s="80">
        <v>11006249.37</v>
      </c>
      <c r="F183" s="80">
        <v>11006249.37</v>
      </c>
      <c r="G183" s="230">
        <v>11006249.37</v>
      </c>
      <c r="H183" s="232">
        <v>11006249.37</v>
      </c>
    </row>
    <row r="184" spans="1:8" ht="66" customHeight="1">
      <c r="A184" s="163" t="s">
        <v>1101</v>
      </c>
      <c r="B184" s="20" t="s">
        <v>1096</v>
      </c>
      <c r="C184" s="59">
        <v>600</v>
      </c>
      <c r="D184" s="78"/>
      <c r="E184" s="80">
        <v>50000</v>
      </c>
      <c r="F184" s="80">
        <v>50000</v>
      </c>
      <c r="G184" s="230">
        <v>50000</v>
      </c>
      <c r="H184" s="232">
        <v>50000</v>
      </c>
    </row>
    <row r="185" spans="1:8" ht="78.75">
      <c r="A185" s="60" t="s">
        <v>1261</v>
      </c>
      <c r="B185" s="20" t="s">
        <v>695</v>
      </c>
      <c r="C185" s="59">
        <v>600</v>
      </c>
      <c r="D185" s="78"/>
      <c r="E185" s="80">
        <v>6897919.62</v>
      </c>
      <c r="F185" s="80">
        <v>6897919.62</v>
      </c>
      <c r="G185" s="230">
        <v>7189583.41</v>
      </c>
      <c r="H185" s="232">
        <v>7189583.41</v>
      </c>
    </row>
    <row r="186" spans="1:8" ht="78.75">
      <c r="A186" s="60" t="s">
        <v>689</v>
      </c>
      <c r="B186" s="20" t="s">
        <v>696</v>
      </c>
      <c r="C186" s="59">
        <v>600</v>
      </c>
      <c r="D186" s="78"/>
      <c r="E186" s="78">
        <v>0</v>
      </c>
      <c r="F186" s="78">
        <v>0</v>
      </c>
      <c r="G186" s="232"/>
      <c r="H186" s="232"/>
    </row>
    <row r="187" spans="1:8" ht="86.25" customHeight="1">
      <c r="A187" s="60" t="s">
        <v>688</v>
      </c>
      <c r="B187" s="20" t="s">
        <v>697</v>
      </c>
      <c r="C187" s="59">
        <v>600</v>
      </c>
      <c r="D187" s="78"/>
      <c r="E187" s="80">
        <v>6354215.34</v>
      </c>
      <c r="F187" s="80">
        <v>6354215.34</v>
      </c>
      <c r="G187" s="230">
        <v>6085290.54</v>
      </c>
      <c r="H187" s="232">
        <v>6085290.54</v>
      </c>
    </row>
    <row r="188" spans="1:8" ht="63">
      <c r="A188" s="60" t="s">
        <v>428</v>
      </c>
      <c r="B188" s="20" t="s">
        <v>429</v>
      </c>
      <c r="C188" s="59">
        <v>600</v>
      </c>
      <c r="D188" s="78"/>
      <c r="E188" s="179">
        <v>5906304.72</v>
      </c>
      <c r="F188" s="179">
        <v>5906304.72</v>
      </c>
      <c r="G188" s="230">
        <v>5906304.72</v>
      </c>
      <c r="H188" s="232">
        <v>5906304.72</v>
      </c>
    </row>
    <row r="189" spans="1:8" ht="83.25" customHeight="1">
      <c r="A189" s="60" t="s">
        <v>991</v>
      </c>
      <c r="B189" s="20" t="s">
        <v>990</v>
      </c>
      <c r="C189" s="59">
        <v>600</v>
      </c>
      <c r="D189" s="78"/>
      <c r="E189" s="78">
        <v>0</v>
      </c>
      <c r="F189" s="78">
        <v>0</v>
      </c>
      <c r="G189" s="232"/>
      <c r="H189" s="232"/>
    </row>
    <row r="190" spans="1:8" ht="126" customHeight="1">
      <c r="A190" s="460" t="s">
        <v>714</v>
      </c>
      <c r="B190" s="113" t="s">
        <v>431</v>
      </c>
      <c r="C190" s="114">
        <v>600</v>
      </c>
      <c r="D190" s="115">
        <v>-875880</v>
      </c>
      <c r="E190" s="115">
        <v>298092</v>
      </c>
      <c r="F190" s="115">
        <v>298092</v>
      </c>
      <c r="G190" s="232">
        <v>293256</v>
      </c>
      <c r="H190" s="232">
        <v>293256</v>
      </c>
    </row>
    <row r="191" spans="1:8" ht="78" customHeight="1">
      <c r="A191" s="461" t="s">
        <v>713</v>
      </c>
      <c r="B191" s="113" t="s">
        <v>1239</v>
      </c>
      <c r="C191" s="114">
        <v>300</v>
      </c>
      <c r="D191" s="115"/>
      <c r="E191" s="177">
        <v>1130892.7</v>
      </c>
      <c r="F191" s="177">
        <v>1130892.7</v>
      </c>
      <c r="G191" s="230">
        <v>1130892.7</v>
      </c>
      <c r="H191" s="230">
        <v>1130892.7</v>
      </c>
    </row>
    <row r="192" spans="1:8" ht="126.75" customHeight="1">
      <c r="A192" s="165" t="s">
        <v>1267</v>
      </c>
      <c r="B192" s="113" t="s">
        <v>432</v>
      </c>
      <c r="C192" s="114">
        <v>600</v>
      </c>
      <c r="D192" s="115">
        <v>5469248</v>
      </c>
      <c r="E192" s="115">
        <v>44867894</v>
      </c>
      <c r="F192" s="115">
        <v>44867894</v>
      </c>
      <c r="G192" s="232">
        <v>44867894</v>
      </c>
      <c r="H192" s="232">
        <v>44867894</v>
      </c>
    </row>
    <row r="193" spans="1:8" ht="31.5">
      <c r="A193" s="108" t="s">
        <v>433</v>
      </c>
      <c r="B193" s="19" t="s">
        <v>434</v>
      </c>
      <c r="C193" s="58"/>
      <c r="D193" s="81">
        <f>SUM(D195:D222)</f>
        <v>987111</v>
      </c>
      <c r="E193" s="81">
        <f>E194+E223</f>
        <v>53333462.88999999</v>
      </c>
      <c r="F193" s="81">
        <f>F194+F223</f>
        <v>47017055.38999999</v>
      </c>
      <c r="G193" s="229">
        <f>G194+G223</f>
        <v>123745253.08000001</v>
      </c>
      <c r="H193" s="229">
        <f>H194+H223</f>
        <v>123745253.08000001</v>
      </c>
    </row>
    <row r="194" spans="1:8" ht="31.5">
      <c r="A194" s="167" t="s">
        <v>921</v>
      </c>
      <c r="B194" s="19" t="s">
        <v>435</v>
      </c>
      <c r="C194" s="58"/>
      <c r="D194" s="81"/>
      <c r="E194" s="81">
        <f>SUM(E195:E222)</f>
        <v>53181748.88999999</v>
      </c>
      <c r="F194" s="81">
        <f>SUM(F195:F222)</f>
        <v>46865341.38999999</v>
      </c>
      <c r="G194" s="229">
        <f>SUM(G195:G222)</f>
        <v>123593539.08000001</v>
      </c>
      <c r="H194" s="229">
        <f>SUM(H195:H222)</f>
        <v>123593539.08000001</v>
      </c>
    </row>
    <row r="195" spans="1:8" ht="63">
      <c r="A195" s="64" t="s">
        <v>436</v>
      </c>
      <c r="B195" s="20" t="s">
        <v>437</v>
      </c>
      <c r="C195" s="59">
        <v>600</v>
      </c>
      <c r="D195" s="78"/>
      <c r="E195" s="115">
        <v>5965142.43</v>
      </c>
      <c r="F195" s="115">
        <v>5965142.43</v>
      </c>
      <c r="G195" s="232">
        <v>6510272.53</v>
      </c>
      <c r="H195" s="232">
        <v>6510272.53</v>
      </c>
    </row>
    <row r="196" spans="1:8" ht="94.5">
      <c r="A196" s="64" t="s">
        <v>690</v>
      </c>
      <c r="B196" s="20" t="s">
        <v>698</v>
      </c>
      <c r="C196" s="59">
        <v>600</v>
      </c>
      <c r="D196" s="78"/>
      <c r="E196" s="115">
        <v>6193211.07</v>
      </c>
      <c r="F196" s="115">
        <v>6193211.77</v>
      </c>
      <c r="G196" s="232">
        <v>6193210.77</v>
      </c>
      <c r="H196" s="232">
        <v>6193210.77</v>
      </c>
    </row>
    <row r="197" spans="1:8" ht="63.75" customHeight="1">
      <c r="A197" s="64" t="s">
        <v>691</v>
      </c>
      <c r="B197" s="20" t="s">
        <v>699</v>
      </c>
      <c r="C197" s="59">
        <v>600</v>
      </c>
      <c r="D197" s="78"/>
      <c r="E197" s="115">
        <v>7532485.85</v>
      </c>
      <c r="F197" s="115">
        <v>7532485.85</v>
      </c>
      <c r="G197" s="232">
        <v>7436808.27</v>
      </c>
      <c r="H197" s="232">
        <v>7436808.27</v>
      </c>
    </row>
    <row r="198" spans="1:8" ht="63" customHeight="1">
      <c r="A198" s="64" t="s">
        <v>1103</v>
      </c>
      <c r="B198" s="20" t="s">
        <v>1098</v>
      </c>
      <c r="C198" s="59">
        <v>600</v>
      </c>
      <c r="D198" s="78"/>
      <c r="E198" s="457">
        <v>515348.4499999881</v>
      </c>
      <c r="F198" s="458">
        <v>448540.25</v>
      </c>
      <c r="G198" s="232">
        <v>535135.19</v>
      </c>
      <c r="H198" s="232">
        <v>535135.19</v>
      </c>
    </row>
    <row r="199" spans="1:8" ht="78.75">
      <c r="A199" s="64" t="s">
        <v>692</v>
      </c>
      <c r="B199" s="20" t="s">
        <v>700</v>
      </c>
      <c r="C199" s="59">
        <v>600</v>
      </c>
      <c r="D199" s="78"/>
      <c r="E199" s="78">
        <v>0</v>
      </c>
      <c r="F199" s="78">
        <v>0</v>
      </c>
      <c r="G199" s="232"/>
      <c r="H199" s="232"/>
    </row>
    <row r="200" spans="1:8" ht="81" customHeight="1">
      <c r="A200" s="64" t="s">
        <v>693</v>
      </c>
      <c r="B200" s="20" t="s">
        <v>701</v>
      </c>
      <c r="C200" s="59">
        <v>600</v>
      </c>
      <c r="D200" s="78"/>
      <c r="E200" s="115">
        <v>8866425.96</v>
      </c>
      <c r="F200" s="115">
        <v>8866425.96</v>
      </c>
      <c r="G200" s="232">
        <v>6864666.73</v>
      </c>
      <c r="H200" s="232">
        <v>6864666.73</v>
      </c>
    </row>
    <row r="201" spans="1:8" ht="48" customHeight="1" hidden="1">
      <c r="A201" s="129" t="s">
        <v>565</v>
      </c>
      <c r="B201" s="20" t="s">
        <v>566</v>
      </c>
      <c r="C201" s="59">
        <v>600</v>
      </c>
      <c r="D201" s="78"/>
      <c r="E201" s="115">
        <v>0</v>
      </c>
      <c r="F201" s="115">
        <v>0</v>
      </c>
      <c r="G201" s="232">
        <v>1744200</v>
      </c>
      <c r="H201" s="232">
        <v>1744200</v>
      </c>
    </row>
    <row r="202" spans="1:8" ht="78.75" hidden="1">
      <c r="A202" s="166" t="s">
        <v>1002</v>
      </c>
      <c r="B202" s="20" t="s">
        <v>957</v>
      </c>
      <c r="C202" s="59">
        <v>600</v>
      </c>
      <c r="D202" s="78"/>
      <c r="E202" s="78"/>
      <c r="F202" s="78"/>
      <c r="G202" s="232"/>
      <c r="H202" s="232"/>
    </row>
    <row r="203" spans="1:8" ht="63" customHeight="1" hidden="1">
      <c r="A203" s="166" t="s">
        <v>1001</v>
      </c>
      <c r="B203" s="20" t="s">
        <v>957</v>
      </c>
      <c r="C203" s="59">
        <v>200</v>
      </c>
      <c r="D203" s="78"/>
      <c r="E203" s="78"/>
      <c r="F203" s="78"/>
      <c r="G203" s="232"/>
      <c r="H203" s="232"/>
    </row>
    <row r="204" spans="1:8" ht="69" customHeight="1" hidden="1">
      <c r="A204" s="163" t="s">
        <v>1336</v>
      </c>
      <c r="B204" s="20" t="s">
        <v>1335</v>
      </c>
      <c r="C204" s="59">
        <v>600</v>
      </c>
      <c r="D204" s="78"/>
      <c r="E204" s="78">
        <v>0</v>
      </c>
      <c r="F204" s="78"/>
      <c r="G204" s="232"/>
      <c r="H204" s="232"/>
    </row>
    <row r="205" spans="1:8" ht="64.5" customHeight="1" hidden="1">
      <c r="A205" s="163" t="s">
        <v>1346</v>
      </c>
      <c r="B205" s="20" t="s">
        <v>1359</v>
      </c>
      <c r="C205" s="59">
        <v>600</v>
      </c>
      <c r="D205" s="78"/>
      <c r="E205" s="115"/>
      <c r="F205" s="78"/>
      <c r="G205" s="232"/>
      <c r="H205" s="232"/>
    </row>
    <row r="206" spans="1:8" ht="81" customHeight="1">
      <c r="A206" s="64" t="s">
        <v>438</v>
      </c>
      <c r="B206" s="20" t="s">
        <v>439</v>
      </c>
      <c r="C206" s="59">
        <v>100</v>
      </c>
      <c r="D206" s="78"/>
      <c r="E206" s="115">
        <v>5582697.84</v>
      </c>
      <c r="F206" s="115">
        <v>5582697.84</v>
      </c>
      <c r="G206" s="232">
        <v>5582697.84</v>
      </c>
      <c r="H206" s="232">
        <v>5582697.84</v>
      </c>
    </row>
    <row r="207" spans="1:8" ht="47.25">
      <c r="A207" s="64" t="s">
        <v>597</v>
      </c>
      <c r="B207" s="20" t="s">
        <v>439</v>
      </c>
      <c r="C207" s="59">
        <v>200</v>
      </c>
      <c r="D207" s="78">
        <v>-745000</v>
      </c>
      <c r="E207" s="115">
        <v>9994881.27</v>
      </c>
      <c r="F207" s="115">
        <v>9994881.27</v>
      </c>
      <c r="G207" s="232">
        <v>9971008.73</v>
      </c>
      <c r="H207" s="232">
        <v>9971008.73</v>
      </c>
    </row>
    <row r="208" spans="1:8" ht="31.5">
      <c r="A208" s="64" t="s">
        <v>440</v>
      </c>
      <c r="B208" s="20" t="s">
        <v>439</v>
      </c>
      <c r="C208" s="59">
        <v>800</v>
      </c>
      <c r="D208" s="78"/>
      <c r="E208" s="115">
        <v>178607.92</v>
      </c>
      <c r="F208" s="115">
        <v>178607.92</v>
      </c>
      <c r="G208" s="232">
        <v>202935.92</v>
      </c>
      <c r="H208" s="232">
        <v>202935.92</v>
      </c>
    </row>
    <row r="209" spans="1:8" ht="47.25" hidden="1">
      <c r="A209" s="129" t="s">
        <v>598</v>
      </c>
      <c r="B209" s="20" t="s">
        <v>567</v>
      </c>
      <c r="C209" s="59">
        <v>200</v>
      </c>
      <c r="D209" s="78"/>
      <c r="E209" s="78"/>
      <c r="F209" s="78"/>
      <c r="G209" s="232">
        <v>323000</v>
      </c>
      <c r="H209" s="232">
        <v>323000</v>
      </c>
    </row>
    <row r="210" spans="1:8" ht="51" customHeight="1">
      <c r="A210" s="64" t="s">
        <v>599</v>
      </c>
      <c r="B210" s="20" t="s">
        <v>441</v>
      </c>
      <c r="C210" s="59">
        <v>200</v>
      </c>
      <c r="D210" s="78">
        <v>745000</v>
      </c>
      <c r="E210" s="115">
        <v>1400000</v>
      </c>
      <c r="F210" s="115">
        <v>1400000</v>
      </c>
      <c r="G210" s="232">
        <v>1400000</v>
      </c>
      <c r="H210" s="232">
        <v>1400000</v>
      </c>
    </row>
    <row r="211" spans="1:8" ht="51.75" customHeight="1" hidden="1">
      <c r="A211" s="163" t="s">
        <v>1333</v>
      </c>
      <c r="B211" s="20" t="s">
        <v>1334</v>
      </c>
      <c r="C211" s="59">
        <v>200</v>
      </c>
      <c r="D211" s="78"/>
      <c r="E211" s="78"/>
      <c r="F211" s="78"/>
      <c r="G211" s="232"/>
      <c r="H211" s="232"/>
    </row>
    <row r="212" spans="1:8" ht="51.75" customHeight="1" hidden="1">
      <c r="A212" s="163" t="s">
        <v>1345</v>
      </c>
      <c r="B212" s="20" t="s">
        <v>1359</v>
      </c>
      <c r="C212" s="59">
        <v>200</v>
      </c>
      <c r="D212" s="78"/>
      <c r="E212" s="115"/>
      <c r="F212" s="78"/>
      <c r="G212" s="232"/>
      <c r="H212" s="232"/>
    </row>
    <row r="213" spans="1:8" ht="51.75" customHeight="1">
      <c r="A213" s="165" t="s">
        <v>601</v>
      </c>
      <c r="B213" s="113" t="s">
        <v>1377</v>
      </c>
      <c r="C213" s="114">
        <v>200</v>
      </c>
      <c r="D213" s="115"/>
      <c r="E213" s="189">
        <f>71148+63525</f>
        <v>134673</v>
      </c>
      <c r="F213" s="189">
        <f>71148+63525</f>
        <v>134673</v>
      </c>
      <c r="G213" s="232"/>
      <c r="H213" s="232"/>
    </row>
    <row r="214" spans="1:8" ht="66.75" customHeight="1">
      <c r="A214" s="165" t="s">
        <v>1341</v>
      </c>
      <c r="B214" s="113" t="s">
        <v>1377</v>
      </c>
      <c r="C214" s="114">
        <v>600</v>
      </c>
      <c r="D214" s="115"/>
      <c r="E214" s="115">
        <v>393855</v>
      </c>
      <c r="F214" s="115">
        <v>393855</v>
      </c>
      <c r="G214" s="232"/>
      <c r="H214" s="232"/>
    </row>
    <row r="215" spans="1:8" ht="83.25" customHeight="1">
      <c r="A215" s="163" t="s">
        <v>861</v>
      </c>
      <c r="B215" s="113" t="s">
        <v>1378</v>
      </c>
      <c r="C215" s="114">
        <v>600</v>
      </c>
      <c r="D215" s="115"/>
      <c r="E215" s="177">
        <v>50820</v>
      </c>
      <c r="F215" s="177">
        <v>50820</v>
      </c>
      <c r="G215" s="232"/>
      <c r="H215" s="232"/>
    </row>
    <row r="216" spans="1:8" ht="96.75" customHeight="1">
      <c r="A216" s="163" t="s">
        <v>715</v>
      </c>
      <c r="B216" s="113" t="s">
        <v>442</v>
      </c>
      <c r="C216" s="114">
        <v>200</v>
      </c>
      <c r="D216" s="115">
        <v>-370500</v>
      </c>
      <c r="E216" s="115">
        <v>37380</v>
      </c>
      <c r="F216" s="115">
        <v>37380</v>
      </c>
      <c r="G216" s="232">
        <v>35942</v>
      </c>
      <c r="H216" s="232">
        <v>35942</v>
      </c>
    </row>
    <row r="217" spans="1:8" ht="94.5">
      <c r="A217" s="163" t="s">
        <v>713</v>
      </c>
      <c r="B217" s="113" t="s">
        <v>609</v>
      </c>
      <c r="C217" s="114">
        <v>300</v>
      </c>
      <c r="D217" s="115"/>
      <c r="E217" s="115">
        <v>86620.1</v>
      </c>
      <c r="F217" s="115">
        <v>86620.1</v>
      </c>
      <c r="G217" s="230">
        <v>86620.1</v>
      </c>
      <c r="H217" s="230">
        <v>86620.1</v>
      </c>
    </row>
    <row r="218" spans="1:8" ht="141.75" customHeight="1">
      <c r="A218" s="165" t="s">
        <v>1393</v>
      </c>
      <c r="B218" s="113" t="s">
        <v>1406</v>
      </c>
      <c r="C218" s="114">
        <v>100</v>
      </c>
      <c r="D218" s="115"/>
      <c r="E218" s="462">
        <v>1406160</v>
      </c>
      <c r="F218" s="462">
        <v>0</v>
      </c>
      <c r="G218" s="230"/>
      <c r="H218" s="230"/>
    </row>
    <row r="219" spans="1:8" ht="111.75" customHeight="1">
      <c r="A219" s="165" t="s">
        <v>1395</v>
      </c>
      <c r="B219" s="113" t="s">
        <v>1406</v>
      </c>
      <c r="C219" s="114">
        <v>600</v>
      </c>
      <c r="D219" s="115"/>
      <c r="E219" s="462">
        <v>4843440</v>
      </c>
      <c r="F219" s="462">
        <v>0</v>
      </c>
      <c r="G219" s="230"/>
      <c r="H219" s="230"/>
    </row>
    <row r="220" spans="1:8" ht="177" customHeight="1">
      <c r="A220" s="64" t="s">
        <v>716</v>
      </c>
      <c r="B220" s="20" t="s">
        <v>443</v>
      </c>
      <c r="C220" s="59">
        <v>100</v>
      </c>
      <c r="D220" s="78"/>
      <c r="E220" s="78">
        <v>0</v>
      </c>
      <c r="F220" s="78">
        <v>0</v>
      </c>
      <c r="G220" s="232">
        <v>14929201</v>
      </c>
      <c r="H220" s="232">
        <v>14929201</v>
      </c>
    </row>
    <row r="221" spans="1:8" ht="145.5" customHeight="1">
      <c r="A221" s="64" t="s">
        <v>717</v>
      </c>
      <c r="B221" s="20" t="s">
        <v>443</v>
      </c>
      <c r="C221" s="59">
        <v>200</v>
      </c>
      <c r="D221" s="78"/>
      <c r="E221" s="78">
        <v>0</v>
      </c>
      <c r="F221" s="78">
        <v>0</v>
      </c>
      <c r="G221" s="232">
        <v>162328</v>
      </c>
      <c r="H221" s="232">
        <v>162328</v>
      </c>
    </row>
    <row r="222" spans="1:8" ht="156.75" customHeight="1">
      <c r="A222" s="64" t="s">
        <v>718</v>
      </c>
      <c r="B222" s="20" t="s">
        <v>443</v>
      </c>
      <c r="C222" s="59">
        <v>600</v>
      </c>
      <c r="D222" s="78">
        <v>1357611</v>
      </c>
      <c r="E222" s="78">
        <v>0</v>
      </c>
      <c r="F222" s="78">
        <v>0</v>
      </c>
      <c r="G222" s="232">
        <v>61615512</v>
      </c>
      <c r="H222" s="232">
        <v>61615512</v>
      </c>
    </row>
    <row r="223" spans="1:8" ht="31.5">
      <c r="A223" s="167" t="s">
        <v>922</v>
      </c>
      <c r="B223" s="102" t="s">
        <v>842</v>
      </c>
      <c r="C223" s="103"/>
      <c r="D223" s="104"/>
      <c r="E223" s="104">
        <f>E224+E225</f>
        <v>151714</v>
      </c>
      <c r="F223" s="104">
        <f>F224+F225</f>
        <v>151714</v>
      </c>
      <c r="G223" s="231">
        <f>G224+G225</f>
        <v>151714</v>
      </c>
      <c r="H223" s="231">
        <f>H224+H225</f>
        <v>151714</v>
      </c>
    </row>
    <row r="224" spans="1:8" ht="63" hidden="1">
      <c r="A224" s="64" t="s">
        <v>962</v>
      </c>
      <c r="B224" s="20" t="s">
        <v>969</v>
      </c>
      <c r="C224" s="59">
        <v>600</v>
      </c>
      <c r="D224" s="78"/>
      <c r="E224" s="78"/>
      <c r="F224" s="78"/>
      <c r="G224" s="232"/>
      <c r="H224" s="232"/>
    </row>
    <row r="225" spans="1:8" ht="63">
      <c r="A225" s="64" t="s">
        <v>962</v>
      </c>
      <c r="B225" s="20" t="s">
        <v>970</v>
      </c>
      <c r="C225" s="59">
        <v>600</v>
      </c>
      <c r="D225" s="78"/>
      <c r="E225" s="115">
        <v>151714</v>
      </c>
      <c r="F225" s="115">
        <v>151714</v>
      </c>
      <c r="G225" s="232">
        <v>151714</v>
      </c>
      <c r="H225" s="232">
        <v>151714</v>
      </c>
    </row>
    <row r="226" spans="1:8" ht="31.5">
      <c r="A226" s="108" t="s">
        <v>444</v>
      </c>
      <c r="B226" s="19" t="s">
        <v>445</v>
      </c>
      <c r="C226" s="58"/>
      <c r="D226" s="81" t="e">
        <f>D228+#REF!+D231</f>
        <v>#REF!</v>
      </c>
      <c r="E226" s="81">
        <f>E227</f>
        <v>5043260.25</v>
      </c>
      <c r="F226" s="81">
        <f>F227</f>
        <v>5043260.25</v>
      </c>
      <c r="G226" s="229">
        <f>G227</f>
        <v>5043260.25</v>
      </c>
      <c r="H226" s="229">
        <f>H227</f>
        <v>5043260.25</v>
      </c>
    </row>
    <row r="227" spans="1:8" ht="31.5">
      <c r="A227" s="108" t="s">
        <v>904</v>
      </c>
      <c r="B227" s="19" t="s">
        <v>446</v>
      </c>
      <c r="C227" s="58"/>
      <c r="D227" s="81"/>
      <c r="E227" s="81">
        <f>SUM(E228:E231)</f>
        <v>5043260.25</v>
      </c>
      <c r="F227" s="81">
        <f>SUM(F228:F231)</f>
        <v>5043260.25</v>
      </c>
      <c r="G227" s="229">
        <f>SUM(G228:G231)</f>
        <v>5043260.25</v>
      </c>
      <c r="H227" s="229">
        <f>SUM(H228:H231)</f>
        <v>5043260.25</v>
      </c>
    </row>
    <row r="228" spans="1:8" ht="66.75" customHeight="1">
      <c r="A228" s="64" t="s">
        <v>447</v>
      </c>
      <c r="B228" s="20" t="s">
        <v>448</v>
      </c>
      <c r="C228" s="59">
        <v>600</v>
      </c>
      <c r="D228" s="78"/>
      <c r="E228" s="177">
        <v>4905060.25</v>
      </c>
      <c r="F228" s="177">
        <v>4905060.25</v>
      </c>
      <c r="G228" s="232">
        <v>4905060.25</v>
      </c>
      <c r="H228" s="232">
        <v>4905060.25</v>
      </c>
    </row>
    <row r="229" spans="1:8" ht="83.25" customHeight="1">
      <c r="A229" s="64" t="s">
        <v>844</v>
      </c>
      <c r="B229" s="20" t="s">
        <v>845</v>
      </c>
      <c r="C229" s="59">
        <v>600</v>
      </c>
      <c r="D229" s="78"/>
      <c r="E229" s="78">
        <v>0</v>
      </c>
      <c r="F229" s="78">
        <v>0</v>
      </c>
      <c r="G229" s="232"/>
      <c r="H229" s="232"/>
    </row>
    <row r="230" spans="1:8" ht="48.75" customHeight="1">
      <c r="A230" s="135" t="s">
        <v>1321</v>
      </c>
      <c r="B230" s="21" t="s">
        <v>1522</v>
      </c>
      <c r="C230" s="59">
        <v>600</v>
      </c>
      <c r="D230" s="78"/>
      <c r="E230" s="189">
        <v>138200</v>
      </c>
      <c r="F230" s="189">
        <v>138200</v>
      </c>
      <c r="G230" s="232">
        <v>138200</v>
      </c>
      <c r="H230" s="230">
        <v>138200</v>
      </c>
    </row>
    <row r="231" spans="1:8" ht="94.5">
      <c r="A231" s="64" t="s">
        <v>710</v>
      </c>
      <c r="B231" s="20" t="s">
        <v>449</v>
      </c>
      <c r="C231" s="59">
        <v>600</v>
      </c>
      <c r="D231" s="78">
        <v>451896</v>
      </c>
      <c r="E231" s="78">
        <v>0</v>
      </c>
      <c r="F231" s="78">
        <v>0</v>
      </c>
      <c r="G231" s="232"/>
      <c r="H231" s="232"/>
    </row>
    <row r="232" spans="1:8" ht="63">
      <c r="A232" s="156" t="s">
        <v>858</v>
      </c>
      <c r="B232" s="22" t="s">
        <v>450</v>
      </c>
      <c r="C232" s="159"/>
      <c r="D232" s="131" t="e">
        <f>D233+D251+#REF!</f>
        <v>#REF!</v>
      </c>
      <c r="E232" s="131">
        <f>E233+E251+E258</f>
        <v>3087827.3</v>
      </c>
      <c r="F232" s="131">
        <f>F233+F251+F258</f>
        <v>3068827.3</v>
      </c>
      <c r="G232" s="228">
        <f>G233+G251+G258</f>
        <v>3622709.26</v>
      </c>
      <c r="H232" s="228">
        <f>H233+H251+H258</f>
        <v>3615501.8</v>
      </c>
    </row>
    <row r="233" spans="1:8" ht="49.5" customHeight="1">
      <c r="A233" s="108" t="s">
        <v>458</v>
      </c>
      <c r="B233" s="19" t="s">
        <v>451</v>
      </c>
      <c r="C233" s="58"/>
      <c r="D233" s="81">
        <f>D235</f>
        <v>0</v>
      </c>
      <c r="E233" s="81">
        <f>E234+E241+E248</f>
        <v>1184750</v>
      </c>
      <c r="F233" s="81">
        <f>F234+F241+F248</f>
        <v>1169750</v>
      </c>
      <c r="G233" s="229">
        <f>G234+G241+G248</f>
        <v>1712424.5</v>
      </c>
      <c r="H233" s="229">
        <f>H234+H241+H248</f>
        <v>1712424.5</v>
      </c>
    </row>
    <row r="234" spans="1:8" ht="18.75" customHeight="1">
      <c r="A234" s="167" t="s">
        <v>459</v>
      </c>
      <c r="B234" s="19" t="s">
        <v>452</v>
      </c>
      <c r="C234" s="58"/>
      <c r="D234" s="81"/>
      <c r="E234" s="81">
        <f>SUM(E235:E240)</f>
        <v>406000</v>
      </c>
      <c r="F234" s="81">
        <f>SUM(F235:F240)</f>
        <v>406000</v>
      </c>
      <c r="G234" s="229">
        <f>SUM(G235:G240)</f>
        <v>933500</v>
      </c>
      <c r="H234" s="229">
        <f>SUM(H235:H240)</f>
        <v>933500</v>
      </c>
    </row>
    <row r="235" spans="1:8" ht="63" customHeight="1">
      <c r="A235" s="64" t="s">
        <v>684</v>
      </c>
      <c r="B235" s="20" t="s">
        <v>1292</v>
      </c>
      <c r="C235" s="59">
        <v>600</v>
      </c>
      <c r="D235" s="78"/>
      <c r="E235" s="115">
        <v>350000</v>
      </c>
      <c r="F235" s="115">
        <v>350000</v>
      </c>
      <c r="G235" s="232">
        <v>350000</v>
      </c>
      <c r="H235" s="232">
        <v>350000</v>
      </c>
    </row>
    <row r="236" spans="1:8" ht="81" customHeight="1">
      <c r="A236" s="64" t="s">
        <v>729</v>
      </c>
      <c r="B236" s="20" t="s">
        <v>1293</v>
      </c>
      <c r="C236" s="59">
        <v>100</v>
      </c>
      <c r="D236" s="78"/>
      <c r="E236" s="115">
        <v>56000</v>
      </c>
      <c r="F236" s="115">
        <v>56000</v>
      </c>
      <c r="G236" s="232">
        <v>56000</v>
      </c>
      <c r="H236" s="232">
        <v>56000</v>
      </c>
    </row>
    <row r="237" spans="1:8" ht="48" customHeight="1" hidden="1">
      <c r="A237" s="64" t="s">
        <v>601</v>
      </c>
      <c r="B237" s="20" t="s">
        <v>1294</v>
      </c>
      <c r="C237" s="59">
        <v>200</v>
      </c>
      <c r="D237" s="78"/>
      <c r="E237" s="189">
        <v>0</v>
      </c>
      <c r="F237" s="189">
        <v>0</v>
      </c>
      <c r="G237" s="232">
        <v>65500</v>
      </c>
      <c r="H237" s="232">
        <v>65500</v>
      </c>
    </row>
    <row r="238" spans="1:8" ht="48.75" customHeight="1" hidden="1">
      <c r="A238" s="64" t="s">
        <v>601</v>
      </c>
      <c r="B238" s="20" t="s">
        <v>1294</v>
      </c>
      <c r="C238" s="59">
        <v>200</v>
      </c>
      <c r="D238" s="78"/>
      <c r="E238" s="78">
        <v>0</v>
      </c>
      <c r="F238" s="78">
        <v>0</v>
      </c>
      <c r="G238" s="232">
        <v>23100</v>
      </c>
      <c r="H238" s="232">
        <v>23100</v>
      </c>
    </row>
    <row r="239" spans="1:8" ht="64.5" customHeight="1" hidden="1">
      <c r="A239" s="165" t="s">
        <v>1341</v>
      </c>
      <c r="B239" s="20" t="s">
        <v>1294</v>
      </c>
      <c r="C239" s="59">
        <v>600</v>
      </c>
      <c r="D239" s="78"/>
      <c r="E239" s="78">
        <v>0</v>
      </c>
      <c r="F239" s="78">
        <v>0</v>
      </c>
      <c r="G239" s="232">
        <v>392700</v>
      </c>
      <c r="H239" s="232">
        <v>392700</v>
      </c>
    </row>
    <row r="240" spans="1:8" ht="78.75" hidden="1">
      <c r="A240" s="60" t="s">
        <v>861</v>
      </c>
      <c r="B240" s="20" t="s">
        <v>1295</v>
      </c>
      <c r="C240" s="59">
        <v>600</v>
      </c>
      <c r="D240" s="78"/>
      <c r="E240" s="78">
        <v>0</v>
      </c>
      <c r="F240" s="78">
        <v>0</v>
      </c>
      <c r="G240" s="232">
        <v>46200</v>
      </c>
      <c r="H240" s="232">
        <v>46200</v>
      </c>
    </row>
    <row r="241" spans="1:8" ht="31.5">
      <c r="A241" s="161" t="s">
        <v>369</v>
      </c>
      <c r="B241" s="102" t="s">
        <v>1296</v>
      </c>
      <c r="C241" s="104"/>
      <c r="D241" s="104"/>
      <c r="E241" s="104">
        <f>SUM(E242:E247)</f>
        <v>763750</v>
      </c>
      <c r="F241" s="104">
        <f>SUM(F242:F247)</f>
        <v>763750</v>
      </c>
      <c r="G241" s="231">
        <f>SUM(G242:G247)</f>
        <v>763924.5</v>
      </c>
      <c r="H241" s="231">
        <f>SUM(H242:H247)</f>
        <v>763924.5</v>
      </c>
    </row>
    <row r="242" spans="1:8" ht="61.5" customHeight="1">
      <c r="A242" s="60" t="s">
        <v>591</v>
      </c>
      <c r="B242" s="20" t="s">
        <v>1297</v>
      </c>
      <c r="C242" s="59">
        <v>200</v>
      </c>
      <c r="D242" s="78">
        <v>320000</v>
      </c>
      <c r="E242" s="115">
        <v>350000</v>
      </c>
      <c r="F242" s="115">
        <v>350000</v>
      </c>
      <c r="G242" s="230">
        <v>350000</v>
      </c>
      <c r="H242" s="230">
        <v>350000</v>
      </c>
    </row>
    <row r="243" spans="1:8" ht="47.25">
      <c r="A243" s="60" t="s">
        <v>1016</v>
      </c>
      <c r="B243" s="20" t="s">
        <v>1298</v>
      </c>
      <c r="C243" s="59">
        <v>200</v>
      </c>
      <c r="D243" s="78"/>
      <c r="E243" s="115">
        <v>0</v>
      </c>
      <c r="F243" s="115">
        <v>0</v>
      </c>
      <c r="G243" s="230">
        <v>0</v>
      </c>
      <c r="H243" s="230">
        <v>0</v>
      </c>
    </row>
    <row r="244" spans="1:8" ht="52.5" customHeight="1">
      <c r="A244" s="60" t="s">
        <v>985</v>
      </c>
      <c r="B244" s="20" t="s">
        <v>1299</v>
      </c>
      <c r="C244" s="59">
        <v>200</v>
      </c>
      <c r="D244" s="78"/>
      <c r="E244" s="115">
        <v>0</v>
      </c>
      <c r="F244" s="115">
        <v>0</v>
      </c>
      <c r="G244" s="230">
        <v>0</v>
      </c>
      <c r="H244" s="230">
        <v>0</v>
      </c>
    </row>
    <row r="245" spans="1:8" ht="47.25">
      <c r="A245" s="163" t="s">
        <v>592</v>
      </c>
      <c r="B245" s="113" t="s">
        <v>1300</v>
      </c>
      <c r="C245" s="114">
        <v>200</v>
      </c>
      <c r="D245" s="115">
        <v>10975</v>
      </c>
      <c r="E245" s="177">
        <v>10492</v>
      </c>
      <c r="F245" s="177">
        <v>10492</v>
      </c>
      <c r="G245" s="230">
        <v>10666.5</v>
      </c>
      <c r="H245" s="230">
        <v>10666.5</v>
      </c>
    </row>
    <row r="246" spans="1:8" ht="79.5" customHeight="1">
      <c r="A246" s="163" t="s">
        <v>370</v>
      </c>
      <c r="B246" s="113" t="s">
        <v>1301</v>
      </c>
      <c r="C246" s="114">
        <v>100</v>
      </c>
      <c r="D246" s="115">
        <v>383500</v>
      </c>
      <c r="E246" s="115">
        <v>399528</v>
      </c>
      <c r="F246" s="115">
        <v>399528</v>
      </c>
      <c r="G246" s="230">
        <v>399528</v>
      </c>
      <c r="H246" s="230">
        <v>399528</v>
      </c>
    </row>
    <row r="247" spans="1:8" ht="52.5" customHeight="1">
      <c r="A247" s="163" t="s">
        <v>593</v>
      </c>
      <c r="B247" s="113" t="s">
        <v>1301</v>
      </c>
      <c r="C247" s="114">
        <v>200</v>
      </c>
      <c r="D247" s="115">
        <v>63370</v>
      </c>
      <c r="E247" s="115">
        <v>3730</v>
      </c>
      <c r="F247" s="115">
        <v>3730</v>
      </c>
      <c r="G247" s="230">
        <v>3730</v>
      </c>
      <c r="H247" s="230">
        <v>3730</v>
      </c>
    </row>
    <row r="248" spans="1:8" ht="31.5">
      <c r="A248" s="108" t="s">
        <v>995</v>
      </c>
      <c r="B248" s="102" t="s">
        <v>1302</v>
      </c>
      <c r="C248" s="103"/>
      <c r="D248" s="104"/>
      <c r="E248" s="104">
        <f>E249+E250</f>
        <v>15000</v>
      </c>
      <c r="F248" s="104">
        <f>F249+F250</f>
        <v>0</v>
      </c>
      <c r="G248" s="231">
        <f>G249+G250</f>
        <v>15000</v>
      </c>
      <c r="H248" s="231">
        <f>H249+H250</f>
        <v>15000</v>
      </c>
    </row>
    <row r="249" spans="1:8" ht="48" customHeight="1">
      <c r="A249" s="60" t="s">
        <v>1171</v>
      </c>
      <c r="B249" s="20" t="s">
        <v>1303</v>
      </c>
      <c r="C249" s="59">
        <v>200</v>
      </c>
      <c r="D249" s="78"/>
      <c r="E249" s="115">
        <v>9000</v>
      </c>
      <c r="F249" s="115">
        <v>0</v>
      </c>
      <c r="G249" s="230">
        <v>9000</v>
      </c>
      <c r="H249" s="232">
        <v>9000</v>
      </c>
    </row>
    <row r="250" spans="1:8" ht="63">
      <c r="A250" s="60" t="s">
        <v>1172</v>
      </c>
      <c r="B250" s="20" t="s">
        <v>1304</v>
      </c>
      <c r="C250" s="59">
        <v>200</v>
      </c>
      <c r="D250" s="78"/>
      <c r="E250" s="189">
        <v>6000</v>
      </c>
      <c r="F250" s="189">
        <v>0</v>
      </c>
      <c r="G250" s="230">
        <v>6000</v>
      </c>
      <c r="H250" s="232">
        <v>6000</v>
      </c>
    </row>
    <row r="251" spans="1:8" ht="31.5">
      <c r="A251" s="108" t="s">
        <v>460</v>
      </c>
      <c r="B251" s="19" t="s">
        <v>1305</v>
      </c>
      <c r="C251" s="58"/>
      <c r="D251" s="81">
        <f>D253</f>
        <v>0</v>
      </c>
      <c r="E251" s="81">
        <f>E252+E254</f>
        <v>61400</v>
      </c>
      <c r="F251" s="81">
        <f>F252+F254</f>
        <v>57400</v>
      </c>
      <c r="G251" s="229">
        <f>G252+G254</f>
        <v>61400</v>
      </c>
      <c r="H251" s="229">
        <f>H252+H254</f>
        <v>61400</v>
      </c>
    </row>
    <row r="252" spans="1:8" ht="31.5">
      <c r="A252" s="108" t="s">
        <v>996</v>
      </c>
      <c r="B252" s="19" t="s">
        <v>1306</v>
      </c>
      <c r="C252" s="58"/>
      <c r="D252" s="81"/>
      <c r="E252" s="81">
        <f>E253</f>
        <v>4000</v>
      </c>
      <c r="F252" s="81">
        <f>F253</f>
        <v>0</v>
      </c>
      <c r="G252" s="229">
        <f>G253</f>
        <v>4000</v>
      </c>
      <c r="H252" s="229">
        <f>H253</f>
        <v>4000</v>
      </c>
    </row>
    <row r="253" spans="1:8" ht="63">
      <c r="A253" s="64" t="s">
        <v>997</v>
      </c>
      <c r="B253" s="20" t="s">
        <v>1307</v>
      </c>
      <c r="C253" s="59">
        <v>200</v>
      </c>
      <c r="D253" s="78"/>
      <c r="E253" s="189">
        <v>4000</v>
      </c>
      <c r="F253" s="189">
        <v>0</v>
      </c>
      <c r="G253" s="230">
        <v>4000</v>
      </c>
      <c r="H253" s="232">
        <v>4000</v>
      </c>
    </row>
    <row r="254" spans="1:8" ht="31.5">
      <c r="A254" s="108" t="s">
        <v>909</v>
      </c>
      <c r="B254" s="19" t="s">
        <v>1308</v>
      </c>
      <c r="C254" s="58"/>
      <c r="D254" s="78"/>
      <c r="E254" s="104">
        <f>SUM(E255:E257)</f>
        <v>57400</v>
      </c>
      <c r="F254" s="104">
        <f>SUM(F255:F257)</f>
        <v>57400</v>
      </c>
      <c r="G254" s="231">
        <f>SUM(G255:G257)</f>
        <v>57400</v>
      </c>
      <c r="H254" s="231">
        <f>SUM(H255:H257)</f>
        <v>57400</v>
      </c>
    </row>
    <row r="255" spans="1:8" ht="102" customHeight="1">
      <c r="A255" s="64" t="s">
        <v>950</v>
      </c>
      <c r="B255" s="20" t="s">
        <v>1309</v>
      </c>
      <c r="C255" s="59">
        <v>100</v>
      </c>
      <c r="D255" s="78"/>
      <c r="E255" s="115">
        <v>15000</v>
      </c>
      <c r="F255" s="115">
        <v>15000</v>
      </c>
      <c r="G255" s="230">
        <v>15000</v>
      </c>
      <c r="H255" s="232">
        <v>15000</v>
      </c>
    </row>
    <row r="256" spans="1:8" ht="47.25" customHeight="1">
      <c r="A256" s="64" t="s">
        <v>951</v>
      </c>
      <c r="B256" s="20" t="s">
        <v>1310</v>
      </c>
      <c r="C256" s="59">
        <v>200</v>
      </c>
      <c r="D256" s="78"/>
      <c r="E256" s="115">
        <v>5000</v>
      </c>
      <c r="F256" s="115">
        <v>5000</v>
      </c>
      <c r="G256" s="230">
        <v>5000</v>
      </c>
      <c r="H256" s="232">
        <v>5000</v>
      </c>
    </row>
    <row r="257" spans="1:8" ht="63">
      <c r="A257" s="64" t="s">
        <v>920</v>
      </c>
      <c r="B257" s="20" t="s">
        <v>1311</v>
      </c>
      <c r="C257" s="59">
        <v>200</v>
      </c>
      <c r="D257" s="78"/>
      <c r="E257" s="115">
        <v>37400</v>
      </c>
      <c r="F257" s="115">
        <v>37400</v>
      </c>
      <c r="G257" s="230">
        <v>37400</v>
      </c>
      <c r="H257" s="232">
        <v>37400</v>
      </c>
    </row>
    <row r="258" spans="1:8" ht="31.5">
      <c r="A258" s="108" t="s">
        <v>975</v>
      </c>
      <c r="B258" s="19" t="s">
        <v>1312</v>
      </c>
      <c r="C258" s="58"/>
      <c r="D258" s="81">
        <f>D260</f>
        <v>0</v>
      </c>
      <c r="E258" s="81">
        <f>E259</f>
        <v>1841677.3</v>
      </c>
      <c r="F258" s="81">
        <f>F259</f>
        <v>1841677.3</v>
      </c>
      <c r="G258" s="229">
        <f>G259</f>
        <v>1848884.76</v>
      </c>
      <c r="H258" s="229">
        <f>H259</f>
        <v>1841677.3</v>
      </c>
    </row>
    <row r="259" spans="1:8" ht="31.5">
      <c r="A259" s="108" t="s">
        <v>976</v>
      </c>
      <c r="B259" s="19" t="s">
        <v>1313</v>
      </c>
      <c r="C259" s="58"/>
      <c r="D259" s="81"/>
      <c r="E259" s="81">
        <f>E260+E261+E262</f>
        <v>1841677.3</v>
      </c>
      <c r="F259" s="81">
        <f>F260+F261+F262</f>
        <v>1841677.3</v>
      </c>
      <c r="G259" s="229">
        <f>G260+G261+G262</f>
        <v>1848884.76</v>
      </c>
      <c r="H259" s="229">
        <f>H260+H261+H262</f>
        <v>1841677.3</v>
      </c>
    </row>
    <row r="260" spans="1:8" ht="78" customHeight="1">
      <c r="A260" s="64" t="s">
        <v>978</v>
      </c>
      <c r="B260" s="20" t="s">
        <v>1314</v>
      </c>
      <c r="C260" s="59">
        <v>100</v>
      </c>
      <c r="D260" s="78"/>
      <c r="E260" s="177">
        <v>1768804.76</v>
      </c>
      <c r="F260" s="177">
        <v>1768804.76</v>
      </c>
      <c r="G260" s="230">
        <v>1768804.76</v>
      </c>
      <c r="H260" s="232">
        <v>1768804.76</v>
      </c>
    </row>
    <row r="261" spans="1:8" ht="47.25">
      <c r="A261" s="64" t="s">
        <v>977</v>
      </c>
      <c r="B261" s="20" t="s">
        <v>1314</v>
      </c>
      <c r="C261" s="59">
        <v>200</v>
      </c>
      <c r="D261" s="78"/>
      <c r="E261" s="177">
        <v>72872.54</v>
      </c>
      <c r="F261" s="177">
        <v>72872.54</v>
      </c>
      <c r="G261" s="230">
        <v>80080</v>
      </c>
      <c r="H261" s="232">
        <v>72872.54</v>
      </c>
    </row>
    <row r="262" spans="1:8" ht="35.25" customHeight="1">
      <c r="A262" s="64" t="s">
        <v>979</v>
      </c>
      <c r="B262" s="20" t="s">
        <v>1314</v>
      </c>
      <c r="C262" s="59">
        <v>800</v>
      </c>
      <c r="D262" s="78"/>
      <c r="E262" s="78">
        <v>0</v>
      </c>
      <c r="F262" s="78">
        <v>0</v>
      </c>
      <c r="G262" s="232"/>
      <c r="H262" s="232"/>
    </row>
    <row r="263" spans="1:8" ht="31.5">
      <c r="A263" s="156" t="s">
        <v>652</v>
      </c>
      <c r="B263" s="22" t="s">
        <v>453</v>
      </c>
      <c r="C263" s="159"/>
      <c r="D263" s="131">
        <f>D264</f>
        <v>0</v>
      </c>
      <c r="E263" s="131">
        <f>E264+E269</f>
        <v>4366700</v>
      </c>
      <c r="F263" s="131">
        <f>F264+F269</f>
        <v>4366700</v>
      </c>
      <c r="G263" s="228">
        <f>G264+G269</f>
        <v>4237000</v>
      </c>
      <c r="H263" s="228">
        <f>H264+H269</f>
        <v>4237000</v>
      </c>
    </row>
    <row r="264" spans="1:8" ht="31.5">
      <c r="A264" s="108" t="s">
        <v>905</v>
      </c>
      <c r="B264" s="19" t="s">
        <v>454</v>
      </c>
      <c r="C264" s="58"/>
      <c r="D264" s="81">
        <f>SUM(D266:D268)</f>
        <v>0</v>
      </c>
      <c r="E264" s="81">
        <f>E265</f>
        <v>4366700</v>
      </c>
      <c r="F264" s="81">
        <f>F265</f>
        <v>4366700</v>
      </c>
      <c r="G264" s="229">
        <f>G265</f>
        <v>4237000</v>
      </c>
      <c r="H264" s="229">
        <f>H265</f>
        <v>4237000</v>
      </c>
    </row>
    <row r="265" spans="1:8" ht="31.5">
      <c r="A265" s="108" t="s">
        <v>961</v>
      </c>
      <c r="B265" s="19" t="s">
        <v>455</v>
      </c>
      <c r="C265" s="58"/>
      <c r="D265" s="81"/>
      <c r="E265" s="81">
        <f>SUM(E266:E268)</f>
        <v>4366700</v>
      </c>
      <c r="F265" s="81">
        <f>SUM(F266:F268)</f>
        <v>4366700</v>
      </c>
      <c r="G265" s="229">
        <f>SUM(G266:G268)</f>
        <v>4237000</v>
      </c>
      <c r="H265" s="229">
        <f>SUM(H266:H268)</f>
        <v>4237000</v>
      </c>
    </row>
    <row r="266" spans="1:8" ht="79.5" customHeight="1">
      <c r="A266" s="64" t="s">
        <v>541</v>
      </c>
      <c r="B266" s="20" t="s">
        <v>457</v>
      </c>
      <c r="C266" s="59">
        <v>100</v>
      </c>
      <c r="D266" s="78">
        <v>56705</v>
      </c>
      <c r="E266" s="191">
        <v>4011006.96</v>
      </c>
      <c r="F266" s="191">
        <v>4010906.96</v>
      </c>
      <c r="G266" s="232">
        <v>3850265.8</v>
      </c>
      <c r="H266" s="232">
        <v>3850265.8</v>
      </c>
    </row>
    <row r="267" spans="1:8" ht="49.5" customHeight="1">
      <c r="A267" s="64" t="s">
        <v>600</v>
      </c>
      <c r="B267" s="20" t="s">
        <v>457</v>
      </c>
      <c r="C267" s="59">
        <v>200</v>
      </c>
      <c r="D267" s="78">
        <v>-50705</v>
      </c>
      <c r="E267" s="191">
        <v>355693.04</v>
      </c>
      <c r="F267" s="464">
        <v>355793.04</v>
      </c>
      <c r="G267" s="232">
        <v>386734.2</v>
      </c>
      <c r="H267" s="232">
        <v>386734.2</v>
      </c>
    </row>
    <row r="268" spans="1:8" ht="27" customHeight="1">
      <c r="A268" s="64" t="s">
        <v>456</v>
      </c>
      <c r="B268" s="20" t="s">
        <v>457</v>
      </c>
      <c r="C268" s="59">
        <v>800</v>
      </c>
      <c r="D268" s="78">
        <v>-6000</v>
      </c>
      <c r="E268" s="80">
        <v>0</v>
      </c>
      <c r="F268" s="80">
        <v>0</v>
      </c>
      <c r="G268" s="232">
        <v>0</v>
      </c>
      <c r="H268" s="232">
        <v>0</v>
      </c>
    </row>
    <row r="269" spans="1:8" ht="31.5">
      <c r="A269" s="108" t="s">
        <v>1077</v>
      </c>
      <c r="B269" s="19" t="s">
        <v>1079</v>
      </c>
      <c r="C269" s="103"/>
      <c r="D269" s="78"/>
      <c r="E269" s="104">
        <f aca="true" t="shared" si="6" ref="E269:H270">E270</f>
        <v>0</v>
      </c>
      <c r="F269" s="104">
        <f t="shared" si="6"/>
        <v>0</v>
      </c>
      <c r="G269" s="231">
        <f t="shared" si="6"/>
        <v>0</v>
      </c>
      <c r="H269" s="231">
        <f t="shared" si="6"/>
        <v>0</v>
      </c>
    </row>
    <row r="270" spans="1:8" ht="31.5">
      <c r="A270" s="108" t="s">
        <v>1078</v>
      </c>
      <c r="B270" s="19" t="s">
        <v>1080</v>
      </c>
      <c r="C270" s="103"/>
      <c r="D270" s="78"/>
      <c r="E270" s="104">
        <f t="shared" si="6"/>
        <v>0</v>
      </c>
      <c r="F270" s="104">
        <f t="shared" si="6"/>
        <v>0</v>
      </c>
      <c r="G270" s="231">
        <f t="shared" si="6"/>
        <v>0</v>
      </c>
      <c r="H270" s="231">
        <f t="shared" si="6"/>
        <v>0</v>
      </c>
    </row>
    <row r="271" spans="1:8" ht="47.25">
      <c r="A271" s="64" t="s">
        <v>1081</v>
      </c>
      <c r="B271" s="20" t="s">
        <v>1082</v>
      </c>
      <c r="C271" s="59">
        <v>200</v>
      </c>
      <c r="D271" s="78"/>
      <c r="E271" s="115">
        <v>0</v>
      </c>
      <c r="F271" s="115">
        <v>0</v>
      </c>
      <c r="G271" s="230">
        <v>0</v>
      </c>
      <c r="H271" s="230">
        <v>0</v>
      </c>
    </row>
    <row r="272" spans="1:8" ht="36" customHeight="1">
      <c r="A272" s="156" t="s">
        <v>461</v>
      </c>
      <c r="B272" s="22" t="s">
        <v>462</v>
      </c>
      <c r="C272" s="159"/>
      <c r="D272" s="131">
        <f>D273</f>
        <v>30000</v>
      </c>
      <c r="E272" s="131">
        <f>E273</f>
        <v>2254819.08</v>
      </c>
      <c r="F272" s="131">
        <f>F273</f>
        <v>2184819.08</v>
      </c>
      <c r="G272" s="228">
        <f>G273</f>
        <v>11240763.32</v>
      </c>
      <c r="H272" s="228">
        <f>H273</f>
        <v>8958370.58</v>
      </c>
    </row>
    <row r="273" spans="1:8" ht="15.75">
      <c r="A273" s="108" t="s">
        <v>2</v>
      </c>
      <c r="B273" s="19" t="s">
        <v>463</v>
      </c>
      <c r="C273" s="58"/>
      <c r="D273" s="81">
        <f>SUM(D22:D23)</f>
        <v>30000</v>
      </c>
      <c r="E273" s="81">
        <f>SUM(E274:E289)</f>
        <v>2254819.08</v>
      </c>
      <c r="F273" s="81">
        <f>SUM(F274:F289)</f>
        <v>2184819.08</v>
      </c>
      <c r="G273" s="229">
        <f>SUM(G274:G289)</f>
        <v>11240763.32</v>
      </c>
      <c r="H273" s="229">
        <f>SUM(H274:H289)</f>
        <v>8958370.58</v>
      </c>
    </row>
    <row r="274" spans="1:8" ht="31.5">
      <c r="A274" s="162" t="s">
        <v>616</v>
      </c>
      <c r="B274" s="20" t="s">
        <v>466</v>
      </c>
      <c r="C274" s="59">
        <v>800</v>
      </c>
      <c r="D274" s="78"/>
      <c r="E274" s="177">
        <v>44022</v>
      </c>
      <c r="F274" s="177">
        <v>44022</v>
      </c>
      <c r="G274" s="230">
        <v>44022</v>
      </c>
      <c r="H274" s="232">
        <v>44022</v>
      </c>
    </row>
    <row r="275" spans="1:8" ht="47.25">
      <c r="A275" s="60" t="s">
        <v>603</v>
      </c>
      <c r="B275" s="20" t="s">
        <v>465</v>
      </c>
      <c r="C275" s="59">
        <v>200</v>
      </c>
      <c r="D275" s="78"/>
      <c r="E275" s="115">
        <v>117180</v>
      </c>
      <c r="F275" s="115">
        <v>117180</v>
      </c>
      <c r="G275" s="230">
        <v>117180</v>
      </c>
      <c r="H275" s="232">
        <v>117180</v>
      </c>
    </row>
    <row r="276" spans="1:8" ht="47.25">
      <c r="A276" s="60" t="s">
        <v>467</v>
      </c>
      <c r="B276" s="20" t="s">
        <v>468</v>
      </c>
      <c r="C276" s="59">
        <v>400</v>
      </c>
      <c r="D276" s="78"/>
      <c r="E276" s="115">
        <v>0</v>
      </c>
      <c r="F276" s="78">
        <v>0</v>
      </c>
      <c r="G276" s="230"/>
      <c r="H276" s="232"/>
    </row>
    <row r="277" spans="1:8" ht="63.75" customHeight="1" hidden="1">
      <c r="A277" s="60" t="s">
        <v>626</v>
      </c>
      <c r="B277" s="20" t="s">
        <v>620</v>
      </c>
      <c r="C277" s="59">
        <v>200</v>
      </c>
      <c r="D277" s="78"/>
      <c r="E277" s="115">
        <v>0</v>
      </c>
      <c r="F277" s="78">
        <v>0</v>
      </c>
      <c r="G277" s="230"/>
      <c r="H277" s="232"/>
    </row>
    <row r="278" spans="1:8" ht="47.25">
      <c r="A278" s="60" t="s">
        <v>888</v>
      </c>
      <c r="B278" s="20" t="s">
        <v>919</v>
      </c>
      <c r="C278" s="59">
        <v>200</v>
      </c>
      <c r="D278" s="78"/>
      <c r="E278" s="115">
        <v>816533.33</v>
      </c>
      <c r="F278" s="115">
        <v>816533.33</v>
      </c>
      <c r="G278" s="230">
        <v>816533.33</v>
      </c>
      <c r="H278" s="232">
        <v>816533.33</v>
      </c>
    </row>
    <row r="279" spans="1:8" ht="67.5" customHeight="1">
      <c r="A279" s="60" t="s">
        <v>628</v>
      </c>
      <c r="B279" s="20" t="s">
        <v>627</v>
      </c>
      <c r="C279" s="59">
        <v>200</v>
      </c>
      <c r="D279" s="78"/>
      <c r="E279" s="115">
        <v>119659.25</v>
      </c>
      <c r="F279" s="115">
        <v>119659.25</v>
      </c>
      <c r="G279" s="230">
        <v>119659.25</v>
      </c>
      <c r="H279" s="232">
        <v>119659.25</v>
      </c>
    </row>
    <row r="280" spans="1:8" ht="48" customHeight="1" hidden="1">
      <c r="A280" s="60" t="s">
        <v>735</v>
      </c>
      <c r="B280" s="20" t="s">
        <v>734</v>
      </c>
      <c r="C280" s="59">
        <v>200</v>
      </c>
      <c r="D280" s="78"/>
      <c r="E280" s="115"/>
      <c r="F280" s="78"/>
      <c r="G280" s="230"/>
      <c r="H280" s="232"/>
    </row>
    <row r="281" spans="1:8" ht="47.25" hidden="1">
      <c r="A281" s="60" t="s">
        <v>743</v>
      </c>
      <c r="B281" s="20" t="s">
        <v>742</v>
      </c>
      <c r="C281" s="59">
        <v>200</v>
      </c>
      <c r="D281" s="78"/>
      <c r="E281" s="115"/>
      <c r="F281" s="78"/>
      <c r="G281" s="230">
        <f>2032392.74-69684.75</f>
        <v>1962707.99</v>
      </c>
      <c r="H281" s="232">
        <v>0</v>
      </c>
    </row>
    <row r="282" spans="1:8" ht="111.75" customHeight="1">
      <c r="A282" s="61" t="s">
        <v>1224</v>
      </c>
      <c r="B282" s="20" t="s">
        <v>1235</v>
      </c>
      <c r="C282" s="59">
        <v>800</v>
      </c>
      <c r="D282" s="78"/>
      <c r="E282" s="115">
        <v>0</v>
      </c>
      <c r="F282" s="78">
        <v>0</v>
      </c>
      <c r="G282" s="230">
        <v>69684.75</v>
      </c>
      <c r="H282" s="232">
        <v>0</v>
      </c>
    </row>
    <row r="283" spans="1:8" ht="31.5" customHeight="1">
      <c r="A283" s="163" t="s">
        <v>1233</v>
      </c>
      <c r="B283" s="20" t="s">
        <v>1269</v>
      </c>
      <c r="C283" s="59">
        <v>800</v>
      </c>
      <c r="D283" s="78"/>
      <c r="E283" s="177">
        <v>100000</v>
      </c>
      <c r="F283" s="177">
        <v>30000</v>
      </c>
      <c r="G283" s="232">
        <v>300000</v>
      </c>
      <c r="H283" s="232">
        <v>50000</v>
      </c>
    </row>
    <row r="284" spans="1:8" ht="126.75" customHeight="1">
      <c r="A284" s="163" t="s">
        <v>615</v>
      </c>
      <c r="B284" s="113" t="s">
        <v>613</v>
      </c>
      <c r="C284" s="114">
        <v>800</v>
      </c>
      <c r="D284" s="115"/>
      <c r="E284" s="115">
        <v>0</v>
      </c>
      <c r="F284" s="115">
        <v>0</v>
      </c>
      <c r="G284" s="232"/>
      <c r="H284" s="232"/>
    </row>
    <row r="285" spans="1:8" ht="81" customHeight="1">
      <c r="A285" s="163" t="s">
        <v>1379</v>
      </c>
      <c r="B285" s="113" t="s">
        <v>469</v>
      </c>
      <c r="C285" s="114">
        <v>200</v>
      </c>
      <c r="D285" s="115">
        <v>59850</v>
      </c>
      <c r="E285" s="117">
        <v>22424.5</v>
      </c>
      <c r="F285" s="117">
        <v>22424.5</v>
      </c>
      <c r="G285" s="230">
        <v>42939</v>
      </c>
      <c r="H285" s="232">
        <v>42939</v>
      </c>
    </row>
    <row r="286" spans="1:8" ht="111.75" customHeight="1">
      <c r="A286" s="163" t="s">
        <v>604</v>
      </c>
      <c r="B286" s="113" t="s">
        <v>732</v>
      </c>
      <c r="C286" s="114">
        <v>200</v>
      </c>
      <c r="D286" s="115">
        <v>63180</v>
      </c>
      <c r="E286" s="177">
        <v>0</v>
      </c>
      <c r="F286" s="177">
        <v>0</v>
      </c>
      <c r="G286" s="232">
        <v>0</v>
      </c>
      <c r="H286" s="232">
        <v>0</v>
      </c>
    </row>
    <row r="287" spans="1:8" ht="49.5" customHeight="1" hidden="1">
      <c r="A287" s="60" t="s">
        <v>470</v>
      </c>
      <c r="B287" s="20" t="s">
        <v>471</v>
      </c>
      <c r="C287" s="59">
        <v>600</v>
      </c>
      <c r="D287" s="78"/>
      <c r="E287" s="78"/>
      <c r="F287" s="78"/>
      <c r="G287" s="232"/>
      <c r="H287" s="232"/>
    </row>
    <row r="288" spans="1:8" ht="78.75">
      <c r="A288" s="60" t="s">
        <v>892</v>
      </c>
      <c r="B288" s="20" t="s">
        <v>472</v>
      </c>
      <c r="C288" s="59">
        <v>300</v>
      </c>
      <c r="D288" s="78"/>
      <c r="E288" s="177">
        <v>1035000</v>
      </c>
      <c r="F288" s="177">
        <v>1035000</v>
      </c>
      <c r="G288" s="232">
        <v>1035000</v>
      </c>
      <c r="H288" s="232">
        <v>1035000</v>
      </c>
    </row>
    <row r="289" spans="1:8" ht="161.25" customHeight="1">
      <c r="A289" s="165" t="s">
        <v>473</v>
      </c>
      <c r="B289" s="113" t="s">
        <v>474</v>
      </c>
      <c r="C289" s="114">
        <v>600</v>
      </c>
      <c r="D289" s="115">
        <v>208560</v>
      </c>
      <c r="E289" s="115">
        <v>0</v>
      </c>
      <c r="F289" s="115">
        <v>0</v>
      </c>
      <c r="G289" s="232">
        <v>6733037</v>
      </c>
      <c r="H289" s="232">
        <v>6733037</v>
      </c>
    </row>
    <row r="290" spans="1:8" ht="47.25">
      <c r="A290" s="127" t="s">
        <v>475</v>
      </c>
      <c r="B290" s="22" t="s">
        <v>476</v>
      </c>
      <c r="C290" s="159"/>
      <c r="D290" s="131">
        <f aca="true" t="shared" si="7" ref="D290:H293">D291</f>
        <v>0</v>
      </c>
      <c r="E290" s="131">
        <f t="shared" si="7"/>
        <v>42413.93</v>
      </c>
      <c r="F290" s="131">
        <f>F291</f>
        <v>0</v>
      </c>
      <c r="G290" s="228">
        <f t="shared" si="7"/>
        <v>5490</v>
      </c>
      <c r="H290" s="228">
        <f>H291</f>
        <v>0</v>
      </c>
    </row>
    <row r="291" spans="1:8" ht="15.75">
      <c r="A291" s="128" t="s">
        <v>2</v>
      </c>
      <c r="B291" s="19" t="s">
        <v>477</v>
      </c>
      <c r="C291" s="58"/>
      <c r="D291" s="81">
        <f t="shared" si="7"/>
        <v>0</v>
      </c>
      <c r="E291" s="81">
        <f t="shared" si="7"/>
        <v>42413.93</v>
      </c>
      <c r="F291" s="81">
        <f t="shared" si="7"/>
        <v>0</v>
      </c>
      <c r="G291" s="229">
        <f t="shared" si="7"/>
        <v>5490</v>
      </c>
      <c r="H291" s="229">
        <f t="shared" si="7"/>
        <v>0</v>
      </c>
    </row>
    <row r="292" spans="1:8" ht="52.5" customHeight="1">
      <c r="A292" s="163" t="s">
        <v>1340</v>
      </c>
      <c r="B292" s="113" t="s">
        <v>478</v>
      </c>
      <c r="C292" s="114">
        <v>500</v>
      </c>
      <c r="D292" s="115"/>
      <c r="E292" s="115">
        <v>42413.93</v>
      </c>
      <c r="F292" s="115">
        <v>0</v>
      </c>
      <c r="G292" s="232">
        <v>5490</v>
      </c>
      <c r="H292" s="232">
        <v>0</v>
      </c>
    </row>
    <row r="293" spans="1:8" ht="50.25" customHeight="1">
      <c r="A293" s="127" t="s">
        <v>481</v>
      </c>
      <c r="B293" s="22" t="s">
        <v>479</v>
      </c>
      <c r="C293" s="159"/>
      <c r="D293" s="131" t="e">
        <f t="shared" si="7"/>
        <v>#REF!</v>
      </c>
      <c r="E293" s="131">
        <f t="shared" si="7"/>
        <v>0</v>
      </c>
      <c r="F293" s="131">
        <f>F294</f>
        <v>0</v>
      </c>
      <c r="G293" s="228">
        <f t="shared" si="7"/>
        <v>0</v>
      </c>
      <c r="H293" s="228">
        <f>H294</f>
        <v>0</v>
      </c>
    </row>
    <row r="294" spans="1:8" ht="15.75">
      <c r="A294" s="128" t="s">
        <v>2</v>
      </c>
      <c r="B294" s="19" t="s">
        <v>480</v>
      </c>
      <c r="C294" s="58"/>
      <c r="D294" s="81" t="e">
        <f>#REF!</f>
        <v>#REF!</v>
      </c>
      <c r="E294" s="81">
        <f>E295</f>
        <v>0</v>
      </c>
      <c r="F294" s="81">
        <f>SUM(F295:F295)</f>
        <v>0</v>
      </c>
      <c r="G294" s="229">
        <f>G295</f>
        <v>0</v>
      </c>
      <c r="H294" s="229">
        <f>SUM(H295:H295)</f>
        <v>0</v>
      </c>
    </row>
    <row r="295" spans="1:8" ht="63">
      <c r="A295" s="60" t="s">
        <v>724</v>
      </c>
      <c r="B295" s="20" t="s">
        <v>860</v>
      </c>
      <c r="C295" s="59">
        <v>600</v>
      </c>
      <c r="D295" s="78"/>
      <c r="E295" s="78">
        <v>0</v>
      </c>
      <c r="F295" s="78">
        <v>0</v>
      </c>
      <c r="G295" s="232"/>
      <c r="H295" s="232"/>
    </row>
    <row r="296" spans="1:10" ht="15.75">
      <c r="A296" s="127" t="s">
        <v>170</v>
      </c>
      <c r="B296" s="169"/>
      <c r="C296" s="169"/>
      <c r="D296" s="170" t="e">
        <f>D10+D17+D54+D70+D83+D104+D116+D137+D171+D179+D232+D263+D272+#REF!+#REF!+#REF!+D290</f>
        <v>#REF!</v>
      </c>
      <c r="E296" s="170">
        <f>E10+E17+E54+E70+E83+E104+E116+E137+E171+E179+E232+E263+E272+E290+E293</f>
        <v>224132487.24000004</v>
      </c>
      <c r="F296" s="170">
        <f>F10+F17+F54+F70+F83+F104+F116+F137+F171+F179+F232+F263+F272+F290+F293</f>
        <v>204171975.57000002</v>
      </c>
      <c r="G296" s="235">
        <f>G10+G17+G54+G70+G83+G104+G116+G137+G171+G179+G232+G263+G272+G290+G293</f>
        <v>302446309.33</v>
      </c>
      <c r="H296" s="235">
        <f>H10+H17+H54+H70+H83+H104+H116+H137+H171+H179+H232+H263+H272+H290+H293</f>
        <v>293724243.6</v>
      </c>
      <c r="I296" s="271"/>
      <c r="J296" s="271"/>
    </row>
    <row r="298" spans="5:8" ht="12.75">
      <c r="E298" s="152"/>
      <c r="F298" s="152"/>
      <c r="G298" s="238"/>
      <c r="H298" s="238"/>
    </row>
    <row r="299" spans="5:11" ht="12.75">
      <c r="E299" s="152"/>
      <c r="F299" s="152"/>
      <c r="G299" s="152">
        <f>G298-G296</f>
        <v>-302446309.33</v>
      </c>
      <c r="H299" s="152">
        <f>H298-H296</f>
        <v>-293724243.6</v>
      </c>
      <c r="I299" s="152">
        <f>I298-I296</f>
        <v>0</v>
      </c>
      <c r="J299" s="152">
        <f>J298-J296</f>
        <v>0</v>
      </c>
      <c r="K299" s="152">
        <f>K298-K296</f>
        <v>0</v>
      </c>
    </row>
    <row r="303" spans="5:6" ht="12.75">
      <c r="E303" s="152"/>
      <c r="F303" s="152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view="pageBreakPreview" zoomScale="70" zoomScaleNormal="80" zoomScaleSheetLayoutView="70" zoomScalePageLayoutView="0" workbookViewId="0" topLeftCell="A233">
      <selection activeCell="A240" sqref="A240"/>
    </sheetView>
  </sheetViews>
  <sheetFormatPr defaultColWidth="9.140625" defaultRowHeight="12.75"/>
  <cols>
    <col min="1" max="1" width="60.00390625" style="105" customWidth="1"/>
    <col min="2" max="3" width="14.00390625" style="105" customWidth="1"/>
    <col min="4" max="4" width="5.7109375" style="105" customWidth="1"/>
    <col min="5" max="6" width="5.140625" style="105" customWidth="1"/>
    <col min="7" max="7" width="15.28125" style="105" customWidth="1"/>
    <col min="8" max="8" width="14.421875" style="105" customWidth="1"/>
    <col min="9" max="9" width="21.28125" style="465" customWidth="1"/>
    <col min="10" max="10" width="13.8515625" style="105" customWidth="1"/>
    <col min="11" max="11" width="0.13671875" style="105" customWidth="1"/>
    <col min="12" max="12" width="21.140625" style="273" customWidth="1"/>
    <col min="13" max="13" width="21.421875" style="105" customWidth="1"/>
    <col min="14" max="16384" width="9.140625" style="105" customWidth="1"/>
  </cols>
  <sheetData>
    <row r="1" spans="1:9" ht="15.75">
      <c r="A1" s="16"/>
      <c r="B1" s="506" t="s">
        <v>314</v>
      </c>
      <c r="C1" s="506"/>
      <c r="D1" s="506"/>
      <c r="E1" s="506"/>
      <c r="F1" s="506"/>
      <c r="G1" s="506"/>
      <c r="H1" s="506"/>
      <c r="I1" s="506"/>
    </row>
    <row r="2" spans="1:9" ht="15.75">
      <c r="A2" s="17"/>
      <c r="B2" s="506" t="s">
        <v>154</v>
      </c>
      <c r="C2" s="506"/>
      <c r="D2" s="506"/>
      <c r="E2" s="506"/>
      <c r="F2" s="506"/>
      <c r="G2" s="506"/>
      <c r="H2" s="506"/>
      <c r="I2" s="506"/>
    </row>
    <row r="3" spans="1:9" ht="15.75">
      <c r="A3" s="18"/>
      <c r="B3" s="506" t="s">
        <v>1486</v>
      </c>
      <c r="C3" s="506"/>
      <c r="D3" s="506"/>
      <c r="E3" s="506"/>
      <c r="F3" s="506"/>
      <c r="G3" s="506"/>
      <c r="H3" s="506"/>
      <c r="I3" s="506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9" ht="12.75">
      <c r="A5" s="472" t="s">
        <v>1501</v>
      </c>
      <c r="B5" s="472"/>
      <c r="C5" s="472"/>
      <c r="D5" s="472"/>
      <c r="E5" s="472"/>
      <c r="F5" s="472"/>
      <c r="G5" s="472"/>
      <c r="H5" s="472"/>
      <c r="I5" s="472"/>
    </row>
    <row r="6" spans="1:9" ht="21" customHeight="1">
      <c r="A6" s="472"/>
      <c r="B6" s="472"/>
      <c r="C6" s="472"/>
      <c r="D6" s="472"/>
      <c r="E6" s="472"/>
      <c r="F6" s="472"/>
      <c r="G6" s="472"/>
      <c r="H6" s="472"/>
      <c r="I6" s="472"/>
    </row>
    <row r="7" spans="1:9" ht="21" customHeight="1">
      <c r="A7" s="279"/>
      <c r="B7" s="279"/>
      <c r="C7" s="279"/>
      <c r="D7" s="279"/>
      <c r="E7" s="279"/>
      <c r="F7" s="279"/>
      <c r="G7" s="279"/>
      <c r="H7" s="279"/>
      <c r="I7" s="279"/>
    </row>
    <row r="8" spans="1:9" ht="15.75" customHeight="1">
      <c r="A8" s="508" t="s">
        <v>156</v>
      </c>
      <c r="B8" s="508" t="s">
        <v>155</v>
      </c>
      <c r="C8" s="508" t="s">
        <v>276</v>
      </c>
      <c r="D8" s="508" t="s">
        <v>277</v>
      </c>
      <c r="E8" s="508"/>
      <c r="F8" s="508"/>
      <c r="G8" s="508"/>
      <c r="H8" s="508" t="s">
        <v>278</v>
      </c>
      <c r="I8" s="507" t="s">
        <v>632</v>
      </c>
    </row>
    <row r="9" spans="1:9" ht="25.5">
      <c r="A9" s="508"/>
      <c r="B9" s="508"/>
      <c r="C9" s="508"/>
      <c r="D9" s="171" t="s">
        <v>101</v>
      </c>
      <c r="E9" s="171" t="s">
        <v>102</v>
      </c>
      <c r="F9" s="171" t="s">
        <v>483</v>
      </c>
      <c r="G9" s="171" t="s">
        <v>484</v>
      </c>
      <c r="H9" s="508"/>
      <c r="I9" s="507"/>
    </row>
    <row r="10" spans="1:9" ht="15.75">
      <c r="A10" s="172" t="s">
        <v>68</v>
      </c>
      <c r="B10" s="172" t="s">
        <v>60</v>
      </c>
      <c r="C10" s="172" t="s">
        <v>228</v>
      </c>
      <c r="D10" s="172" t="s">
        <v>141</v>
      </c>
      <c r="E10" s="172" t="s">
        <v>92</v>
      </c>
      <c r="F10" s="172">
        <v>6</v>
      </c>
      <c r="G10" s="172">
        <v>7</v>
      </c>
      <c r="H10" s="172">
        <v>8</v>
      </c>
      <c r="I10" s="172">
        <v>9</v>
      </c>
    </row>
    <row r="11" spans="1:9" ht="15.75">
      <c r="A11" s="174" t="s">
        <v>152</v>
      </c>
      <c r="B11" s="175" t="s">
        <v>151</v>
      </c>
      <c r="C11" s="175"/>
      <c r="D11" s="175"/>
      <c r="E11" s="175"/>
      <c r="F11" s="175"/>
      <c r="G11" s="175"/>
      <c r="H11" s="175"/>
      <c r="I11" s="155">
        <f>I12+I47+I50+I73+I93+I98+I116+I129</f>
        <v>79039558.83000001</v>
      </c>
    </row>
    <row r="12" spans="1:9" ht="23.25" customHeight="1">
      <c r="A12" s="176" t="s">
        <v>279</v>
      </c>
      <c r="B12" s="22" t="s">
        <v>151</v>
      </c>
      <c r="C12" s="22" t="s">
        <v>280</v>
      </c>
      <c r="D12" s="22"/>
      <c r="E12" s="22"/>
      <c r="F12" s="22"/>
      <c r="G12" s="22"/>
      <c r="H12" s="22"/>
      <c r="I12" s="131">
        <f>I13+I15+I22</f>
        <v>38044108.95</v>
      </c>
    </row>
    <row r="13" spans="1:9" ht="57" customHeight="1">
      <c r="A13" s="176" t="s">
        <v>247</v>
      </c>
      <c r="B13" s="22" t="s">
        <v>151</v>
      </c>
      <c r="C13" s="22" t="s">
        <v>126</v>
      </c>
      <c r="D13" s="22"/>
      <c r="E13" s="22"/>
      <c r="F13" s="22"/>
      <c r="G13" s="22"/>
      <c r="H13" s="22"/>
      <c r="I13" s="131">
        <f>I14</f>
        <v>1353398</v>
      </c>
    </row>
    <row r="14" spans="1:9" ht="101.25" customHeight="1">
      <c r="A14" s="61" t="s">
        <v>546</v>
      </c>
      <c r="B14" s="21" t="s">
        <v>151</v>
      </c>
      <c r="C14" s="21" t="s">
        <v>126</v>
      </c>
      <c r="D14" s="21" t="s">
        <v>117</v>
      </c>
      <c r="E14" s="21" t="s">
        <v>60</v>
      </c>
      <c r="F14" s="21" t="s">
        <v>69</v>
      </c>
      <c r="G14" s="21" t="s">
        <v>486</v>
      </c>
      <c r="H14" s="21" t="s">
        <v>161</v>
      </c>
      <c r="I14" s="456">
        <f>1039476+313922</f>
        <v>1353398</v>
      </c>
    </row>
    <row r="15" spans="1:9" ht="31.5" customHeight="1">
      <c r="A15" s="176" t="s">
        <v>281</v>
      </c>
      <c r="B15" s="22" t="s">
        <v>151</v>
      </c>
      <c r="C15" s="22" t="s">
        <v>282</v>
      </c>
      <c r="D15" s="22"/>
      <c r="E15" s="22"/>
      <c r="F15" s="22"/>
      <c r="G15" s="22"/>
      <c r="H15" s="22"/>
      <c r="I15" s="131">
        <f>SUM(I16:I21)</f>
        <v>22662855.360000003</v>
      </c>
    </row>
    <row r="16" spans="1:9" ht="98.25" customHeight="1">
      <c r="A16" s="61" t="s">
        <v>482</v>
      </c>
      <c r="B16" s="21" t="s">
        <v>151</v>
      </c>
      <c r="C16" s="21" t="s">
        <v>282</v>
      </c>
      <c r="D16" s="21" t="s">
        <v>117</v>
      </c>
      <c r="E16" s="21" t="s">
        <v>60</v>
      </c>
      <c r="F16" s="21" t="s">
        <v>117</v>
      </c>
      <c r="G16" s="21" t="s">
        <v>485</v>
      </c>
      <c r="H16" s="21" t="s">
        <v>161</v>
      </c>
      <c r="I16" s="177">
        <v>20432302.03</v>
      </c>
    </row>
    <row r="17" spans="1:9" ht="48.75" customHeight="1">
      <c r="A17" s="61" t="s">
        <v>584</v>
      </c>
      <c r="B17" s="21" t="s">
        <v>151</v>
      </c>
      <c r="C17" s="21" t="s">
        <v>282</v>
      </c>
      <c r="D17" s="21" t="s">
        <v>117</v>
      </c>
      <c r="E17" s="21" t="s">
        <v>60</v>
      </c>
      <c r="F17" s="21" t="s">
        <v>117</v>
      </c>
      <c r="G17" s="21" t="s">
        <v>485</v>
      </c>
      <c r="H17" s="21" t="s">
        <v>162</v>
      </c>
      <c r="I17" s="115">
        <f>457953+17845+915834+337495.16</f>
        <v>1729127.16</v>
      </c>
    </row>
    <row r="18" spans="1:9" ht="47.25" customHeight="1">
      <c r="A18" s="61" t="s">
        <v>981</v>
      </c>
      <c r="B18" s="21" t="s">
        <v>151</v>
      </c>
      <c r="C18" s="21" t="s">
        <v>282</v>
      </c>
      <c r="D18" s="21" t="s">
        <v>117</v>
      </c>
      <c r="E18" s="21" t="s">
        <v>60</v>
      </c>
      <c r="F18" s="21" t="s">
        <v>117</v>
      </c>
      <c r="G18" s="21" t="s">
        <v>485</v>
      </c>
      <c r="H18" s="21" t="s">
        <v>109</v>
      </c>
      <c r="I18" s="115">
        <v>0</v>
      </c>
    </row>
    <row r="19" spans="1:9" ht="35.25" customHeight="1">
      <c r="A19" s="61" t="s">
        <v>351</v>
      </c>
      <c r="B19" s="21" t="s">
        <v>151</v>
      </c>
      <c r="C19" s="21" t="s">
        <v>282</v>
      </c>
      <c r="D19" s="21" t="s">
        <v>117</v>
      </c>
      <c r="E19" s="21" t="s">
        <v>60</v>
      </c>
      <c r="F19" s="21" t="s">
        <v>117</v>
      </c>
      <c r="G19" s="21" t="s">
        <v>485</v>
      </c>
      <c r="H19" s="21" t="s">
        <v>163</v>
      </c>
      <c r="I19" s="177">
        <v>58000</v>
      </c>
    </row>
    <row r="20" spans="1:9" ht="33" customHeight="1">
      <c r="A20" s="163" t="s">
        <v>551</v>
      </c>
      <c r="B20" s="113" t="s">
        <v>151</v>
      </c>
      <c r="C20" s="113" t="s">
        <v>282</v>
      </c>
      <c r="D20" s="113">
        <v>11</v>
      </c>
      <c r="E20" s="113" t="s">
        <v>68</v>
      </c>
      <c r="F20" s="113" t="s">
        <v>117</v>
      </c>
      <c r="G20" s="113" t="s">
        <v>487</v>
      </c>
      <c r="H20" s="113" t="s">
        <v>161</v>
      </c>
      <c r="I20" s="115">
        <v>433501</v>
      </c>
    </row>
    <row r="21" spans="1:9" ht="63">
      <c r="A21" s="163" t="s">
        <v>593</v>
      </c>
      <c r="B21" s="113" t="s">
        <v>151</v>
      </c>
      <c r="C21" s="113" t="s">
        <v>282</v>
      </c>
      <c r="D21" s="113">
        <v>11</v>
      </c>
      <c r="E21" s="113" t="s">
        <v>68</v>
      </c>
      <c r="F21" s="113" t="s">
        <v>117</v>
      </c>
      <c r="G21" s="113" t="s">
        <v>487</v>
      </c>
      <c r="H21" s="113" t="s">
        <v>162</v>
      </c>
      <c r="I21" s="115">
        <f>443426.17-433501</f>
        <v>9925.169999999984</v>
      </c>
    </row>
    <row r="22" spans="1:9" ht="15.75">
      <c r="A22" s="176" t="s">
        <v>310</v>
      </c>
      <c r="B22" s="22" t="s">
        <v>151</v>
      </c>
      <c r="C22" s="22" t="s">
        <v>311</v>
      </c>
      <c r="D22" s="22"/>
      <c r="E22" s="22"/>
      <c r="F22" s="22"/>
      <c r="G22" s="22"/>
      <c r="H22" s="22"/>
      <c r="I22" s="180">
        <f>SUM(I23:I46)</f>
        <v>14027855.59</v>
      </c>
    </row>
    <row r="23" spans="1:9" ht="102" customHeight="1">
      <c r="A23" s="197" t="s">
        <v>938</v>
      </c>
      <c r="B23" s="113" t="s">
        <v>151</v>
      </c>
      <c r="C23" s="113" t="s">
        <v>311</v>
      </c>
      <c r="D23" s="113" t="s">
        <v>117</v>
      </c>
      <c r="E23" s="113" t="s">
        <v>141</v>
      </c>
      <c r="F23" s="113" t="s">
        <v>69</v>
      </c>
      <c r="G23" s="113" t="s">
        <v>554</v>
      </c>
      <c r="H23" s="113" t="s">
        <v>161</v>
      </c>
      <c r="I23" s="177">
        <f>2994885+904456</f>
        <v>3899341</v>
      </c>
    </row>
    <row r="24" spans="1:9" ht="63">
      <c r="A24" s="197" t="s">
        <v>936</v>
      </c>
      <c r="B24" s="113" t="s">
        <v>151</v>
      </c>
      <c r="C24" s="113" t="s">
        <v>311</v>
      </c>
      <c r="D24" s="113" t="s">
        <v>117</v>
      </c>
      <c r="E24" s="113" t="s">
        <v>141</v>
      </c>
      <c r="F24" s="113" t="s">
        <v>69</v>
      </c>
      <c r="G24" s="113" t="s">
        <v>554</v>
      </c>
      <c r="H24" s="113" t="s">
        <v>162</v>
      </c>
      <c r="I24" s="177">
        <v>3444781.14</v>
      </c>
    </row>
    <row r="25" spans="1:9" ht="47.25">
      <c r="A25" s="197" t="s">
        <v>937</v>
      </c>
      <c r="B25" s="113" t="s">
        <v>151</v>
      </c>
      <c r="C25" s="113" t="s">
        <v>311</v>
      </c>
      <c r="D25" s="113" t="s">
        <v>117</v>
      </c>
      <c r="E25" s="113" t="s">
        <v>141</v>
      </c>
      <c r="F25" s="113" t="s">
        <v>69</v>
      </c>
      <c r="G25" s="113" t="s">
        <v>554</v>
      </c>
      <c r="H25" s="113" t="s">
        <v>163</v>
      </c>
      <c r="I25" s="177">
        <v>131425</v>
      </c>
    </row>
    <row r="26" spans="1:9" ht="63">
      <c r="A26" s="163" t="s">
        <v>592</v>
      </c>
      <c r="B26" s="113" t="s">
        <v>151</v>
      </c>
      <c r="C26" s="113" t="s">
        <v>311</v>
      </c>
      <c r="D26" s="113">
        <v>11</v>
      </c>
      <c r="E26" s="113" t="s">
        <v>68</v>
      </c>
      <c r="F26" s="113" t="s">
        <v>117</v>
      </c>
      <c r="G26" s="113" t="s">
        <v>488</v>
      </c>
      <c r="H26" s="113" t="s">
        <v>162</v>
      </c>
      <c r="I26" s="177">
        <v>10492</v>
      </c>
    </row>
    <row r="27" spans="1:9" ht="63">
      <c r="A27" s="163" t="s">
        <v>590</v>
      </c>
      <c r="B27" s="113" t="s">
        <v>151</v>
      </c>
      <c r="C27" s="113" t="s">
        <v>311</v>
      </c>
      <c r="D27" s="113" t="s">
        <v>117</v>
      </c>
      <c r="E27" s="113" t="s">
        <v>60</v>
      </c>
      <c r="F27" s="113" t="s">
        <v>237</v>
      </c>
      <c r="G27" s="113" t="s">
        <v>489</v>
      </c>
      <c r="H27" s="113" t="s">
        <v>162</v>
      </c>
      <c r="I27" s="115">
        <v>627264</v>
      </c>
    </row>
    <row r="28" spans="1:9" ht="63">
      <c r="A28" s="163" t="s">
        <v>589</v>
      </c>
      <c r="B28" s="113" t="s">
        <v>151</v>
      </c>
      <c r="C28" s="113" t="s">
        <v>311</v>
      </c>
      <c r="D28" s="113" t="s">
        <v>117</v>
      </c>
      <c r="E28" s="113" t="s">
        <v>60</v>
      </c>
      <c r="F28" s="113" t="s">
        <v>117</v>
      </c>
      <c r="G28" s="113" t="s">
        <v>490</v>
      </c>
      <c r="H28" s="113" t="s">
        <v>162</v>
      </c>
      <c r="I28" s="177">
        <v>296800</v>
      </c>
    </row>
    <row r="29" spans="1:9" ht="47.25">
      <c r="A29" s="163" t="s">
        <v>612</v>
      </c>
      <c r="B29" s="185">
        <v>900</v>
      </c>
      <c r="C29" s="186" t="s">
        <v>311</v>
      </c>
      <c r="D29" s="186" t="s">
        <v>117</v>
      </c>
      <c r="E29" s="186" t="s">
        <v>60</v>
      </c>
      <c r="F29" s="186" t="s">
        <v>117</v>
      </c>
      <c r="G29" s="186" t="s">
        <v>1226</v>
      </c>
      <c r="H29" s="186" t="s">
        <v>109</v>
      </c>
      <c r="I29" s="177">
        <v>9000</v>
      </c>
    </row>
    <row r="30" spans="1:9" ht="78.75">
      <c r="A30" s="165" t="s">
        <v>605</v>
      </c>
      <c r="B30" s="113" t="s">
        <v>151</v>
      </c>
      <c r="C30" s="113" t="s">
        <v>311</v>
      </c>
      <c r="D30" s="113" t="s">
        <v>69</v>
      </c>
      <c r="E30" s="113" t="s">
        <v>68</v>
      </c>
      <c r="F30" s="113" t="s">
        <v>69</v>
      </c>
      <c r="G30" s="113" t="s">
        <v>491</v>
      </c>
      <c r="H30" s="113" t="s">
        <v>162</v>
      </c>
      <c r="I30" s="177">
        <v>699596.66</v>
      </c>
    </row>
    <row r="31" spans="1:9" ht="94.5">
      <c r="A31" s="165" t="s">
        <v>653</v>
      </c>
      <c r="B31" s="113" t="s">
        <v>151</v>
      </c>
      <c r="C31" s="113" t="s">
        <v>311</v>
      </c>
      <c r="D31" s="113" t="s">
        <v>61</v>
      </c>
      <c r="E31" s="113" t="s">
        <v>60</v>
      </c>
      <c r="F31" s="113" t="s">
        <v>117</v>
      </c>
      <c r="G31" s="113" t="s">
        <v>668</v>
      </c>
      <c r="H31" s="113" t="s">
        <v>162</v>
      </c>
      <c r="I31" s="115">
        <v>1484164</v>
      </c>
    </row>
    <row r="32" spans="1:9" ht="115.5" customHeight="1">
      <c r="A32" s="163" t="s">
        <v>924</v>
      </c>
      <c r="B32" s="113" t="s">
        <v>151</v>
      </c>
      <c r="C32" s="113" t="s">
        <v>311</v>
      </c>
      <c r="D32" s="113" t="s">
        <v>117</v>
      </c>
      <c r="E32" s="113" t="s">
        <v>68</v>
      </c>
      <c r="F32" s="113" t="s">
        <v>69</v>
      </c>
      <c r="G32" s="113" t="s">
        <v>492</v>
      </c>
      <c r="H32" s="113" t="s">
        <v>162</v>
      </c>
      <c r="I32" s="177">
        <v>83000</v>
      </c>
    </row>
    <row r="33" spans="1:9" ht="47.25">
      <c r="A33" s="187" t="s">
        <v>616</v>
      </c>
      <c r="B33" s="113" t="s">
        <v>151</v>
      </c>
      <c r="C33" s="113" t="s">
        <v>311</v>
      </c>
      <c r="D33" s="113" t="s">
        <v>160</v>
      </c>
      <c r="E33" s="113" t="s">
        <v>116</v>
      </c>
      <c r="F33" s="113" t="s">
        <v>493</v>
      </c>
      <c r="G33" s="113" t="s">
        <v>494</v>
      </c>
      <c r="H33" s="113" t="s">
        <v>163</v>
      </c>
      <c r="I33" s="177">
        <v>44022</v>
      </c>
    </row>
    <row r="34" spans="1:9" ht="110.25">
      <c r="A34" s="187" t="s">
        <v>964</v>
      </c>
      <c r="B34" s="113" t="s">
        <v>151</v>
      </c>
      <c r="C34" s="113" t="s">
        <v>311</v>
      </c>
      <c r="D34" s="113" t="s">
        <v>117</v>
      </c>
      <c r="E34" s="113" t="s">
        <v>228</v>
      </c>
      <c r="F34" s="113" t="s">
        <v>69</v>
      </c>
      <c r="G34" s="113" t="s">
        <v>495</v>
      </c>
      <c r="H34" s="113" t="s">
        <v>162</v>
      </c>
      <c r="I34" s="177">
        <v>305386.45</v>
      </c>
    </row>
    <row r="35" spans="1:9" ht="47.25">
      <c r="A35" s="163" t="s">
        <v>596</v>
      </c>
      <c r="B35" s="113" t="s">
        <v>151</v>
      </c>
      <c r="C35" s="113" t="s">
        <v>311</v>
      </c>
      <c r="D35" s="113" t="s">
        <v>61</v>
      </c>
      <c r="E35" s="113" t="s">
        <v>60</v>
      </c>
      <c r="F35" s="113" t="s">
        <v>117</v>
      </c>
      <c r="G35" s="113" t="s">
        <v>634</v>
      </c>
      <c r="H35" s="113" t="s">
        <v>162</v>
      </c>
      <c r="I35" s="115">
        <v>115836</v>
      </c>
    </row>
    <row r="36" spans="1:9" ht="78.75">
      <c r="A36" s="163" t="s">
        <v>628</v>
      </c>
      <c r="B36" s="113" t="s">
        <v>151</v>
      </c>
      <c r="C36" s="113" t="s">
        <v>311</v>
      </c>
      <c r="D36" s="113" t="s">
        <v>160</v>
      </c>
      <c r="E36" s="113" t="s">
        <v>116</v>
      </c>
      <c r="F36" s="113" t="s">
        <v>493</v>
      </c>
      <c r="G36" s="113" t="s">
        <v>629</v>
      </c>
      <c r="H36" s="113" t="s">
        <v>162</v>
      </c>
      <c r="I36" s="115">
        <v>119659.25</v>
      </c>
    </row>
    <row r="37" spans="1:9" ht="63">
      <c r="A37" s="163" t="s">
        <v>888</v>
      </c>
      <c r="B37" s="113" t="s">
        <v>151</v>
      </c>
      <c r="C37" s="113" t="s">
        <v>311</v>
      </c>
      <c r="D37" s="113" t="s">
        <v>160</v>
      </c>
      <c r="E37" s="113" t="s">
        <v>116</v>
      </c>
      <c r="F37" s="113" t="s">
        <v>493</v>
      </c>
      <c r="G37" s="113" t="s">
        <v>935</v>
      </c>
      <c r="H37" s="113" t="s">
        <v>162</v>
      </c>
      <c r="I37" s="115">
        <v>816533.33</v>
      </c>
    </row>
    <row r="38" spans="1:9" ht="87.75" customHeight="1">
      <c r="A38" s="165" t="s">
        <v>950</v>
      </c>
      <c r="B38" s="113" t="s">
        <v>151</v>
      </c>
      <c r="C38" s="113" t="s">
        <v>311</v>
      </c>
      <c r="D38" s="113">
        <v>11</v>
      </c>
      <c r="E38" s="113" t="s">
        <v>60</v>
      </c>
      <c r="F38" s="113" t="s">
        <v>117</v>
      </c>
      <c r="G38" s="113" t="s">
        <v>681</v>
      </c>
      <c r="H38" s="113" t="s">
        <v>161</v>
      </c>
      <c r="I38" s="115">
        <v>15000</v>
      </c>
    </row>
    <row r="39" spans="1:9" ht="63">
      <c r="A39" s="165" t="s">
        <v>951</v>
      </c>
      <c r="B39" s="113" t="s">
        <v>151</v>
      </c>
      <c r="C39" s="113" t="s">
        <v>311</v>
      </c>
      <c r="D39" s="113">
        <v>11</v>
      </c>
      <c r="E39" s="113" t="s">
        <v>60</v>
      </c>
      <c r="F39" s="113" t="s">
        <v>117</v>
      </c>
      <c r="G39" s="113" t="s">
        <v>952</v>
      </c>
      <c r="H39" s="113" t="s">
        <v>162</v>
      </c>
      <c r="I39" s="115">
        <v>5000</v>
      </c>
    </row>
    <row r="40" spans="1:9" ht="78.75">
      <c r="A40" s="165" t="s">
        <v>920</v>
      </c>
      <c r="B40" s="113" t="s">
        <v>151</v>
      </c>
      <c r="C40" s="113" t="s">
        <v>311</v>
      </c>
      <c r="D40" s="113">
        <v>11</v>
      </c>
      <c r="E40" s="113" t="s">
        <v>60</v>
      </c>
      <c r="F40" s="113" t="s">
        <v>117</v>
      </c>
      <c r="G40" s="113" t="s">
        <v>925</v>
      </c>
      <c r="H40" s="113" t="s">
        <v>162</v>
      </c>
      <c r="I40" s="115">
        <v>37400</v>
      </c>
    </row>
    <row r="41" spans="1:9" ht="47.25">
      <c r="A41" s="163" t="s">
        <v>1016</v>
      </c>
      <c r="B41" s="113" t="s">
        <v>151</v>
      </c>
      <c r="C41" s="113" t="s">
        <v>311</v>
      </c>
      <c r="D41" s="113">
        <v>11</v>
      </c>
      <c r="E41" s="113" t="s">
        <v>68</v>
      </c>
      <c r="F41" s="113" t="s">
        <v>117</v>
      </c>
      <c r="G41" s="113" t="s">
        <v>682</v>
      </c>
      <c r="H41" s="113" t="s">
        <v>162</v>
      </c>
      <c r="I41" s="115">
        <v>10000</v>
      </c>
    </row>
    <row r="42" spans="1:9" ht="63">
      <c r="A42" s="163" t="s">
        <v>984</v>
      </c>
      <c r="B42" s="113" t="s">
        <v>151</v>
      </c>
      <c r="C42" s="113" t="s">
        <v>311</v>
      </c>
      <c r="D42" s="113">
        <v>11</v>
      </c>
      <c r="E42" s="113" t="s">
        <v>68</v>
      </c>
      <c r="F42" s="113" t="s">
        <v>117</v>
      </c>
      <c r="G42" s="113" t="s">
        <v>974</v>
      </c>
      <c r="H42" s="113" t="s">
        <v>162</v>
      </c>
      <c r="I42" s="177">
        <v>12240</v>
      </c>
    </row>
    <row r="43" spans="1:9" ht="174" customHeight="1">
      <c r="A43" s="163" t="s">
        <v>615</v>
      </c>
      <c r="B43" s="113" t="s">
        <v>151</v>
      </c>
      <c r="C43" s="113" t="s">
        <v>311</v>
      </c>
      <c r="D43" s="113" t="s">
        <v>160</v>
      </c>
      <c r="E43" s="113" t="s">
        <v>116</v>
      </c>
      <c r="F43" s="113" t="s">
        <v>493</v>
      </c>
      <c r="G43" s="113" t="s">
        <v>614</v>
      </c>
      <c r="H43" s="113" t="s">
        <v>163</v>
      </c>
      <c r="I43" s="177">
        <v>0</v>
      </c>
    </row>
    <row r="44" spans="1:9" ht="110.25">
      <c r="A44" s="163" t="s">
        <v>978</v>
      </c>
      <c r="B44" s="113" t="s">
        <v>151</v>
      </c>
      <c r="C44" s="113" t="s">
        <v>311</v>
      </c>
      <c r="D44" s="113">
        <v>11</v>
      </c>
      <c r="E44" s="113" t="s">
        <v>228</v>
      </c>
      <c r="F44" s="113" t="s">
        <v>69</v>
      </c>
      <c r="G44" s="113" t="s">
        <v>980</v>
      </c>
      <c r="H44" s="113" t="s">
        <v>161</v>
      </c>
      <c r="I44" s="177">
        <v>1768804.76</v>
      </c>
    </row>
    <row r="45" spans="1:9" ht="63">
      <c r="A45" s="163" t="s">
        <v>977</v>
      </c>
      <c r="B45" s="113" t="s">
        <v>151</v>
      </c>
      <c r="C45" s="113" t="s">
        <v>311</v>
      </c>
      <c r="D45" s="113">
        <v>11</v>
      </c>
      <c r="E45" s="113" t="s">
        <v>228</v>
      </c>
      <c r="F45" s="113" t="s">
        <v>69</v>
      </c>
      <c r="G45" s="113" t="s">
        <v>980</v>
      </c>
      <c r="H45" s="113" t="s">
        <v>162</v>
      </c>
      <c r="I45" s="191">
        <v>92110</v>
      </c>
    </row>
    <row r="46" spans="1:9" ht="47.25">
      <c r="A46" s="163" t="s">
        <v>979</v>
      </c>
      <c r="B46" s="113" t="s">
        <v>151</v>
      </c>
      <c r="C46" s="113" t="s">
        <v>311</v>
      </c>
      <c r="D46" s="113">
        <v>11</v>
      </c>
      <c r="E46" s="113" t="s">
        <v>228</v>
      </c>
      <c r="F46" s="113" t="s">
        <v>69</v>
      </c>
      <c r="G46" s="113" t="s">
        <v>980</v>
      </c>
      <c r="H46" s="113" t="s">
        <v>163</v>
      </c>
      <c r="I46" s="177">
        <v>0</v>
      </c>
    </row>
    <row r="47" spans="1:9" ht="31.5">
      <c r="A47" s="176" t="s">
        <v>93</v>
      </c>
      <c r="B47" s="22" t="s">
        <v>151</v>
      </c>
      <c r="C47" s="22" t="s">
        <v>94</v>
      </c>
      <c r="D47" s="22"/>
      <c r="E47" s="22"/>
      <c r="F47" s="22"/>
      <c r="G47" s="22"/>
      <c r="H47" s="22"/>
      <c r="I47" s="131">
        <f>I48</f>
        <v>350000</v>
      </c>
    </row>
    <row r="48" spans="1:9" ht="47.25">
      <c r="A48" s="176" t="s">
        <v>246</v>
      </c>
      <c r="B48" s="22" t="s">
        <v>151</v>
      </c>
      <c r="C48" s="22" t="s">
        <v>95</v>
      </c>
      <c r="D48" s="22"/>
      <c r="E48" s="22"/>
      <c r="F48" s="22"/>
      <c r="G48" s="22"/>
      <c r="H48" s="22"/>
      <c r="I48" s="131">
        <f>I49</f>
        <v>350000</v>
      </c>
    </row>
    <row r="49" spans="1:9" ht="63">
      <c r="A49" s="61" t="s">
        <v>591</v>
      </c>
      <c r="B49" s="21" t="s">
        <v>151</v>
      </c>
      <c r="C49" s="21" t="s">
        <v>95</v>
      </c>
      <c r="D49" s="21">
        <v>11</v>
      </c>
      <c r="E49" s="21" t="s">
        <v>68</v>
      </c>
      <c r="F49" s="21" t="s">
        <v>117</v>
      </c>
      <c r="G49" s="21" t="s">
        <v>497</v>
      </c>
      <c r="H49" s="21" t="s">
        <v>162</v>
      </c>
      <c r="I49" s="115">
        <v>350000</v>
      </c>
    </row>
    <row r="50" spans="1:9" ht="15.75">
      <c r="A50" s="176" t="s">
        <v>96</v>
      </c>
      <c r="B50" s="22" t="s">
        <v>151</v>
      </c>
      <c r="C50" s="22" t="s">
        <v>97</v>
      </c>
      <c r="D50" s="22"/>
      <c r="E50" s="22"/>
      <c r="F50" s="22"/>
      <c r="G50" s="22"/>
      <c r="H50" s="22"/>
      <c r="I50" s="180">
        <f>I51+I54+I64</f>
        <v>16709951.42</v>
      </c>
    </row>
    <row r="51" spans="1:9" ht="15.75">
      <c r="A51" s="176" t="s">
        <v>674</v>
      </c>
      <c r="B51" s="22" t="s">
        <v>151</v>
      </c>
      <c r="C51" s="22" t="s">
        <v>673</v>
      </c>
      <c r="D51" s="22"/>
      <c r="E51" s="22"/>
      <c r="F51" s="22"/>
      <c r="G51" s="22"/>
      <c r="H51" s="22"/>
      <c r="I51" s="180">
        <f>I52+I53</f>
        <v>201798.66</v>
      </c>
    </row>
    <row r="52" spans="1:9" ht="94.5">
      <c r="A52" s="163" t="s">
        <v>1379</v>
      </c>
      <c r="B52" s="113" t="s">
        <v>151</v>
      </c>
      <c r="C52" s="113" t="s">
        <v>673</v>
      </c>
      <c r="D52" s="113" t="s">
        <v>160</v>
      </c>
      <c r="E52" s="113" t="s">
        <v>116</v>
      </c>
      <c r="F52" s="113" t="s">
        <v>493</v>
      </c>
      <c r="G52" s="113" t="s">
        <v>675</v>
      </c>
      <c r="H52" s="113" t="s">
        <v>162</v>
      </c>
      <c r="I52" s="177">
        <v>61406.66</v>
      </c>
    </row>
    <row r="53" spans="1:9" ht="141.75">
      <c r="A53" s="163" t="s">
        <v>604</v>
      </c>
      <c r="B53" s="113" t="s">
        <v>151</v>
      </c>
      <c r="C53" s="113" t="s">
        <v>673</v>
      </c>
      <c r="D53" s="113" t="s">
        <v>160</v>
      </c>
      <c r="E53" s="113" t="s">
        <v>116</v>
      </c>
      <c r="F53" s="113" t="s">
        <v>493</v>
      </c>
      <c r="G53" s="113" t="s">
        <v>731</v>
      </c>
      <c r="H53" s="113" t="s">
        <v>162</v>
      </c>
      <c r="I53" s="177">
        <v>140392</v>
      </c>
    </row>
    <row r="54" spans="1:9" ht="15.75">
      <c r="A54" s="176" t="s">
        <v>56</v>
      </c>
      <c r="B54" s="22" t="s">
        <v>151</v>
      </c>
      <c r="C54" s="22" t="s">
        <v>98</v>
      </c>
      <c r="D54" s="22"/>
      <c r="E54" s="22"/>
      <c r="F54" s="22"/>
      <c r="G54" s="22"/>
      <c r="H54" s="22"/>
      <c r="I54" s="131">
        <f>SUM(I55:I63)</f>
        <v>15750152.76</v>
      </c>
    </row>
    <row r="55" spans="1:9" ht="63">
      <c r="A55" s="198" t="s">
        <v>879</v>
      </c>
      <c r="B55" s="21" t="s">
        <v>151</v>
      </c>
      <c r="C55" s="21" t="s">
        <v>98</v>
      </c>
      <c r="D55" s="21" t="s">
        <v>237</v>
      </c>
      <c r="E55" s="21" t="s">
        <v>68</v>
      </c>
      <c r="F55" s="21" t="s">
        <v>69</v>
      </c>
      <c r="G55" s="21" t="s">
        <v>498</v>
      </c>
      <c r="H55" s="21" t="s">
        <v>162</v>
      </c>
      <c r="I55" s="115">
        <v>3105606.06</v>
      </c>
    </row>
    <row r="56" spans="1:9" ht="51" customHeight="1">
      <c r="A56" s="198" t="s">
        <v>880</v>
      </c>
      <c r="B56" s="21" t="s">
        <v>151</v>
      </c>
      <c r="C56" s="21" t="s">
        <v>98</v>
      </c>
      <c r="D56" s="21" t="s">
        <v>237</v>
      </c>
      <c r="E56" s="21" t="s">
        <v>68</v>
      </c>
      <c r="F56" s="21" t="s">
        <v>69</v>
      </c>
      <c r="G56" s="21" t="s">
        <v>926</v>
      </c>
      <c r="H56" s="21" t="s">
        <v>162</v>
      </c>
      <c r="I56" s="115">
        <v>4767359.87</v>
      </c>
    </row>
    <row r="57" spans="1:9" ht="47.25">
      <c r="A57" s="198" t="s">
        <v>896</v>
      </c>
      <c r="B57" s="21" t="s">
        <v>151</v>
      </c>
      <c r="C57" s="21" t="s">
        <v>98</v>
      </c>
      <c r="D57" s="21" t="s">
        <v>237</v>
      </c>
      <c r="E57" s="21" t="s">
        <v>68</v>
      </c>
      <c r="F57" s="21" t="s">
        <v>69</v>
      </c>
      <c r="G57" s="21" t="s">
        <v>927</v>
      </c>
      <c r="H57" s="21" t="s">
        <v>162</v>
      </c>
      <c r="I57" s="115">
        <v>0</v>
      </c>
    </row>
    <row r="58" spans="1:9" ht="47.25">
      <c r="A58" s="198" t="s">
        <v>956</v>
      </c>
      <c r="B58" s="21" t="s">
        <v>151</v>
      </c>
      <c r="C58" s="21" t="s">
        <v>98</v>
      </c>
      <c r="D58" s="21" t="s">
        <v>237</v>
      </c>
      <c r="E58" s="21" t="s">
        <v>68</v>
      </c>
      <c r="F58" s="21" t="s">
        <v>69</v>
      </c>
      <c r="G58" s="21" t="s">
        <v>928</v>
      </c>
      <c r="H58" s="21" t="s">
        <v>162</v>
      </c>
      <c r="I58" s="115">
        <v>140000</v>
      </c>
    </row>
    <row r="59" spans="1:9" ht="241.5" customHeight="1">
      <c r="A59" s="187" t="s">
        <v>738</v>
      </c>
      <c r="B59" s="113" t="s">
        <v>151</v>
      </c>
      <c r="C59" s="113" t="s">
        <v>98</v>
      </c>
      <c r="D59" s="113" t="s">
        <v>237</v>
      </c>
      <c r="E59" s="113" t="s">
        <v>68</v>
      </c>
      <c r="F59" s="113" t="s">
        <v>69</v>
      </c>
      <c r="G59" s="113" t="s">
        <v>737</v>
      </c>
      <c r="H59" s="113" t="s">
        <v>53</v>
      </c>
      <c r="I59" s="115">
        <v>0</v>
      </c>
    </row>
    <row r="60" spans="1:9" ht="47.25">
      <c r="A60" s="187" t="s">
        <v>881</v>
      </c>
      <c r="B60" s="113" t="s">
        <v>151</v>
      </c>
      <c r="C60" s="113" t="s">
        <v>98</v>
      </c>
      <c r="D60" s="113" t="s">
        <v>237</v>
      </c>
      <c r="E60" s="113" t="s">
        <v>60</v>
      </c>
      <c r="F60" s="113" t="s">
        <v>69</v>
      </c>
      <c r="G60" s="113" t="s">
        <v>625</v>
      </c>
      <c r="H60" s="113" t="s">
        <v>162</v>
      </c>
      <c r="I60" s="191">
        <v>50000</v>
      </c>
    </row>
    <row r="61" spans="1:9" ht="78.75">
      <c r="A61" s="187" t="s">
        <v>1086</v>
      </c>
      <c r="B61" s="113" t="s">
        <v>151</v>
      </c>
      <c r="C61" s="113" t="s">
        <v>98</v>
      </c>
      <c r="D61" s="113" t="s">
        <v>237</v>
      </c>
      <c r="E61" s="113" t="s">
        <v>228</v>
      </c>
      <c r="F61" s="113" t="s">
        <v>69</v>
      </c>
      <c r="G61" s="113" t="s">
        <v>1088</v>
      </c>
      <c r="H61" s="113" t="s">
        <v>162</v>
      </c>
      <c r="I61" s="115">
        <v>0</v>
      </c>
    </row>
    <row r="62" spans="1:9" ht="110.25">
      <c r="A62" s="187" t="s">
        <v>1087</v>
      </c>
      <c r="B62" s="113" t="s">
        <v>151</v>
      </c>
      <c r="C62" s="113" t="s">
        <v>98</v>
      </c>
      <c r="D62" s="113" t="s">
        <v>237</v>
      </c>
      <c r="E62" s="113" t="s">
        <v>228</v>
      </c>
      <c r="F62" s="113" t="s">
        <v>69</v>
      </c>
      <c r="G62" s="113" t="s">
        <v>1089</v>
      </c>
      <c r="H62" s="113" t="s">
        <v>162</v>
      </c>
      <c r="I62" s="184">
        <v>20000</v>
      </c>
    </row>
    <row r="63" spans="1:9" ht="110.25">
      <c r="A63" s="187" t="s">
        <v>1385</v>
      </c>
      <c r="B63" s="113" t="s">
        <v>151</v>
      </c>
      <c r="C63" s="113" t="s">
        <v>98</v>
      </c>
      <c r="D63" s="113" t="s">
        <v>237</v>
      </c>
      <c r="E63" s="113" t="s">
        <v>68</v>
      </c>
      <c r="F63" s="113" t="s">
        <v>69</v>
      </c>
      <c r="G63" s="113" t="s">
        <v>983</v>
      </c>
      <c r="H63" s="113" t="s">
        <v>162</v>
      </c>
      <c r="I63" s="115">
        <f>7667186.83-7590514.96+7590514.96</f>
        <v>7667186.83</v>
      </c>
    </row>
    <row r="64" spans="1:9" ht="15.75">
      <c r="A64" s="176" t="s">
        <v>99</v>
      </c>
      <c r="B64" s="22" t="s">
        <v>151</v>
      </c>
      <c r="C64" s="22" t="s">
        <v>100</v>
      </c>
      <c r="D64" s="22"/>
      <c r="E64" s="22"/>
      <c r="F64" s="22"/>
      <c r="G64" s="22"/>
      <c r="H64" s="22"/>
      <c r="I64" s="131">
        <f>SUM(I65:I72)</f>
        <v>758000</v>
      </c>
    </row>
    <row r="65" spans="1:9" ht="94.5">
      <c r="A65" s="129" t="s">
        <v>583</v>
      </c>
      <c r="B65" s="21" t="s">
        <v>151</v>
      </c>
      <c r="C65" s="21" t="s">
        <v>100</v>
      </c>
      <c r="D65" s="21" t="s">
        <v>69</v>
      </c>
      <c r="E65" s="21" t="s">
        <v>60</v>
      </c>
      <c r="F65" s="21" t="s">
        <v>69</v>
      </c>
      <c r="G65" s="21" t="s">
        <v>499</v>
      </c>
      <c r="H65" s="21" t="s">
        <v>162</v>
      </c>
      <c r="I65" s="115">
        <v>300000</v>
      </c>
    </row>
    <row r="66" spans="1:9" ht="47.25">
      <c r="A66" s="61" t="s">
        <v>606</v>
      </c>
      <c r="B66" s="21" t="s">
        <v>151</v>
      </c>
      <c r="C66" s="21" t="s">
        <v>100</v>
      </c>
      <c r="D66" s="21" t="s">
        <v>57</v>
      </c>
      <c r="E66" s="21" t="s">
        <v>68</v>
      </c>
      <c r="F66" s="21" t="s">
        <v>69</v>
      </c>
      <c r="G66" s="21" t="s">
        <v>500</v>
      </c>
      <c r="H66" s="21" t="s">
        <v>162</v>
      </c>
      <c r="I66" s="177">
        <v>10000</v>
      </c>
    </row>
    <row r="67" spans="1:9" ht="47.25">
      <c r="A67" s="60" t="s">
        <v>1281</v>
      </c>
      <c r="B67" s="21" t="s">
        <v>151</v>
      </c>
      <c r="C67" s="21" t="s">
        <v>100</v>
      </c>
      <c r="D67" s="21" t="s">
        <v>57</v>
      </c>
      <c r="E67" s="21" t="s">
        <v>68</v>
      </c>
      <c r="F67" s="21" t="s">
        <v>69</v>
      </c>
      <c r="G67" s="21" t="s">
        <v>501</v>
      </c>
      <c r="H67" s="21" t="s">
        <v>162</v>
      </c>
      <c r="I67" s="177">
        <v>20000</v>
      </c>
    </row>
    <row r="68" spans="1:9" ht="63">
      <c r="A68" s="61" t="s">
        <v>594</v>
      </c>
      <c r="B68" s="21" t="s">
        <v>151</v>
      </c>
      <c r="C68" s="21" t="s">
        <v>100</v>
      </c>
      <c r="D68" s="21" t="s">
        <v>57</v>
      </c>
      <c r="E68" s="21" t="s">
        <v>68</v>
      </c>
      <c r="F68" s="21" t="s">
        <v>69</v>
      </c>
      <c r="G68" s="21" t="s">
        <v>502</v>
      </c>
      <c r="H68" s="21" t="s">
        <v>162</v>
      </c>
      <c r="I68" s="115">
        <v>0</v>
      </c>
    </row>
    <row r="69" spans="1:9" ht="47.25">
      <c r="A69" s="61" t="s">
        <v>619</v>
      </c>
      <c r="B69" s="21" t="s">
        <v>151</v>
      </c>
      <c r="C69" s="21" t="s">
        <v>100</v>
      </c>
      <c r="D69" s="21" t="s">
        <v>57</v>
      </c>
      <c r="E69" s="21" t="s">
        <v>68</v>
      </c>
      <c r="F69" s="21" t="s">
        <v>117</v>
      </c>
      <c r="G69" s="21" t="s">
        <v>618</v>
      </c>
      <c r="H69" s="21" t="s">
        <v>163</v>
      </c>
      <c r="I69" s="115">
        <v>258000</v>
      </c>
    </row>
    <row r="70" spans="1:9" ht="145.5" customHeight="1">
      <c r="A70" s="60" t="s">
        <v>1282</v>
      </c>
      <c r="B70" s="21" t="s">
        <v>151</v>
      </c>
      <c r="C70" s="21" t="s">
        <v>100</v>
      </c>
      <c r="D70" s="21" t="s">
        <v>57</v>
      </c>
      <c r="E70" s="21" t="s">
        <v>68</v>
      </c>
      <c r="F70" s="21" t="s">
        <v>117</v>
      </c>
      <c r="G70" s="21" t="s">
        <v>929</v>
      </c>
      <c r="H70" s="21" t="s">
        <v>163</v>
      </c>
      <c r="I70" s="115">
        <v>170000</v>
      </c>
    </row>
    <row r="71" spans="1:9" ht="78.75">
      <c r="A71" s="61" t="s">
        <v>1186</v>
      </c>
      <c r="B71" s="21" t="s">
        <v>151</v>
      </c>
      <c r="C71" s="21" t="s">
        <v>100</v>
      </c>
      <c r="D71" s="21" t="s">
        <v>57</v>
      </c>
      <c r="E71" s="21" t="s">
        <v>60</v>
      </c>
      <c r="F71" s="21" t="s">
        <v>69</v>
      </c>
      <c r="G71" s="21" t="s">
        <v>1183</v>
      </c>
      <c r="H71" s="21" t="s">
        <v>162</v>
      </c>
      <c r="I71" s="80">
        <v>0</v>
      </c>
    </row>
    <row r="72" spans="1:9" ht="94.5">
      <c r="A72" s="61" t="s">
        <v>1187</v>
      </c>
      <c r="B72" s="21" t="s">
        <v>151</v>
      </c>
      <c r="C72" s="21" t="s">
        <v>100</v>
      </c>
      <c r="D72" s="21" t="s">
        <v>57</v>
      </c>
      <c r="E72" s="21" t="s">
        <v>60</v>
      </c>
      <c r="F72" s="21" t="s">
        <v>69</v>
      </c>
      <c r="G72" s="21" t="s">
        <v>1184</v>
      </c>
      <c r="H72" s="21" t="s">
        <v>162</v>
      </c>
      <c r="I72" s="80">
        <v>0</v>
      </c>
    </row>
    <row r="73" spans="1:9" ht="15.75">
      <c r="A73" s="176" t="s">
        <v>37</v>
      </c>
      <c r="B73" s="22" t="s">
        <v>151</v>
      </c>
      <c r="C73" s="22" t="s">
        <v>38</v>
      </c>
      <c r="D73" s="22"/>
      <c r="E73" s="22"/>
      <c r="F73" s="22"/>
      <c r="G73" s="22"/>
      <c r="H73" s="22"/>
      <c r="I73" s="131">
        <f>I74+I78+I82</f>
        <v>5406282.58</v>
      </c>
    </row>
    <row r="74" spans="1:9" ht="15.75">
      <c r="A74" s="178" t="s">
        <v>131</v>
      </c>
      <c r="B74" s="28">
        <v>900</v>
      </c>
      <c r="C74" s="29" t="s">
        <v>132</v>
      </c>
      <c r="D74" s="29"/>
      <c r="E74" s="29"/>
      <c r="F74" s="29"/>
      <c r="G74" s="29"/>
      <c r="H74" s="29"/>
      <c r="I74" s="190">
        <f>SUM(I75:I77)</f>
        <v>2978103.62</v>
      </c>
    </row>
    <row r="75" spans="1:9" ht="47.25">
      <c r="A75" s="61" t="s">
        <v>635</v>
      </c>
      <c r="B75" s="62">
        <v>900</v>
      </c>
      <c r="C75" s="63" t="s">
        <v>132</v>
      </c>
      <c r="D75" s="63" t="s">
        <v>61</v>
      </c>
      <c r="E75" s="63" t="s">
        <v>141</v>
      </c>
      <c r="F75" s="63" t="s">
        <v>69</v>
      </c>
      <c r="G75" s="63" t="s">
        <v>669</v>
      </c>
      <c r="H75" s="63" t="s">
        <v>162</v>
      </c>
      <c r="I75" s="189">
        <v>1235573.6</v>
      </c>
    </row>
    <row r="76" spans="1:9" ht="63">
      <c r="A76" s="61" t="s">
        <v>1012</v>
      </c>
      <c r="B76" s="62">
        <v>900</v>
      </c>
      <c r="C76" s="63" t="s">
        <v>132</v>
      </c>
      <c r="D76" s="63" t="s">
        <v>61</v>
      </c>
      <c r="E76" s="63" t="s">
        <v>141</v>
      </c>
      <c r="F76" s="63" t="s">
        <v>69</v>
      </c>
      <c r="G76" s="63" t="s">
        <v>1011</v>
      </c>
      <c r="H76" s="63" t="s">
        <v>162</v>
      </c>
      <c r="I76" s="189">
        <v>1546853.1</v>
      </c>
    </row>
    <row r="77" spans="1:9" ht="78.75">
      <c r="A77" s="196" t="s">
        <v>1017</v>
      </c>
      <c r="B77" s="62">
        <v>900</v>
      </c>
      <c r="C77" s="63" t="s">
        <v>132</v>
      </c>
      <c r="D77" s="63" t="s">
        <v>61</v>
      </c>
      <c r="E77" s="63" t="s">
        <v>141</v>
      </c>
      <c r="F77" s="63" t="s">
        <v>69</v>
      </c>
      <c r="G77" s="63" t="s">
        <v>1084</v>
      </c>
      <c r="H77" s="63" t="s">
        <v>163</v>
      </c>
      <c r="I77" s="189">
        <v>195676.92</v>
      </c>
    </row>
    <row r="78" spans="1:9" ht="15.75">
      <c r="A78" s="176" t="s">
        <v>133</v>
      </c>
      <c r="B78" s="22" t="s">
        <v>151</v>
      </c>
      <c r="C78" s="22" t="s">
        <v>134</v>
      </c>
      <c r="D78" s="22"/>
      <c r="E78" s="22"/>
      <c r="F78" s="22"/>
      <c r="G78" s="22"/>
      <c r="H78" s="22"/>
      <c r="I78" s="131">
        <f>SUM(I79:I81)</f>
        <v>1452590.82</v>
      </c>
    </row>
    <row r="79" spans="1:9" ht="50.25" customHeight="1">
      <c r="A79" s="61" t="s">
        <v>595</v>
      </c>
      <c r="B79" s="21" t="s">
        <v>151</v>
      </c>
      <c r="C79" s="21" t="s">
        <v>134</v>
      </c>
      <c r="D79" s="21" t="s">
        <v>61</v>
      </c>
      <c r="E79" s="21" t="s">
        <v>68</v>
      </c>
      <c r="F79" s="21" t="s">
        <v>69</v>
      </c>
      <c r="G79" s="21" t="s">
        <v>503</v>
      </c>
      <c r="H79" s="21" t="s">
        <v>162</v>
      </c>
      <c r="I79" s="115">
        <f>255625.06+69684.75</f>
        <v>325309.81</v>
      </c>
    </row>
    <row r="80" spans="1:9" ht="78.75">
      <c r="A80" s="163" t="s">
        <v>1403</v>
      </c>
      <c r="B80" s="113" t="s">
        <v>151</v>
      </c>
      <c r="C80" s="113" t="s">
        <v>134</v>
      </c>
      <c r="D80" s="113" t="s">
        <v>61</v>
      </c>
      <c r="E80" s="113" t="s">
        <v>68</v>
      </c>
      <c r="F80" s="113" t="s">
        <v>69</v>
      </c>
      <c r="G80" s="113" t="s">
        <v>1382</v>
      </c>
      <c r="H80" s="113" t="s">
        <v>946</v>
      </c>
      <c r="I80" s="115">
        <f>1010101.01-1000000+1000000</f>
        <v>1010101.01</v>
      </c>
    </row>
    <row r="81" spans="1:9" ht="63">
      <c r="A81" s="61" t="s">
        <v>603</v>
      </c>
      <c r="B81" s="21" t="s">
        <v>151</v>
      </c>
      <c r="C81" s="21" t="s">
        <v>134</v>
      </c>
      <c r="D81" s="21" t="s">
        <v>160</v>
      </c>
      <c r="E81" s="21" t="s">
        <v>116</v>
      </c>
      <c r="F81" s="21" t="s">
        <v>493</v>
      </c>
      <c r="G81" s="21" t="s">
        <v>504</v>
      </c>
      <c r="H81" s="21" t="s">
        <v>162</v>
      </c>
      <c r="I81" s="115">
        <v>117180</v>
      </c>
    </row>
    <row r="82" spans="1:9" ht="15.75">
      <c r="A82" s="176" t="s">
        <v>637</v>
      </c>
      <c r="B82" s="22" t="s">
        <v>151</v>
      </c>
      <c r="C82" s="22" t="s">
        <v>636</v>
      </c>
      <c r="D82" s="22"/>
      <c r="E82" s="22"/>
      <c r="F82" s="22"/>
      <c r="G82" s="22"/>
      <c r="H82" s="22"/>
      <c r="I82" s="131">
        <f>SUM(I83:I92)</f>
        <v>975588.14</v>
      </c>
    </row>
    <row r="83" spans="1:9" ht="64.5" customHeight="1">
      <c r="A83" s="61" t="s">
        <v>654</v>
      </c>
      <c r="B83" s="21" t="s">
        <v>151</v>
      </c>
      <c r="C83" s="21" t="s">
        <v>636</v>
      </c>
      <c r="D83" s="21" t="s">
        <v>61</v>
      </c>
      <c r="E83" s="21" t="s">
        <v>60</v>
      </c>
      <c r="F83" s="21" t="s">
        <v>69</v>
      </c>
      <c r="G83" s="21" t="s">
        <v>670</v>
      </c>
      <c r="H83" s="21" t="s">
        <v>162</v>
      </c>
      <c r="I83" s="115">
        <v>261044.73</v>
      </c>
    </row>
    <row r="84" spans="1:9" ht="64.5" customHeight="1">
      <c r="A84" s="61" t="s">
        <v>642</v>
      </c>
      <c r="B84" s="21" t="s">
        <v>151</v>
      </c>
      <c r="C84" s="21" t="s">
        <v>636</v>
      </c>
      <c r="D84" s="21" t="s">
        <v>61</v>
      </c>
      <c r="E84" s="21" t="s">
        <v>60</v>
      </c>
      <c r="F84" s="21" t="s">
        <v>69</v>
      </c>
      <c r="G84" s="21" t="s">
        <v>671</v>
      </c>
      <c r="H84" s="21" t="s">
        <v>162</v>
      </c>
      <c r="I84" s="115">
        <v>240038.66</v>
      </c>
    </row>
    <row r="85" spans="1:9" ht="110.25">
      <c r="A85" s="61" t="s">
        <v>1161</v>
      </c>
      <c r="B85" s="21" t="s">
        <v>151</v>
      </c>
      <c r="C85" s="21" t="s">
        <v>636</v>
      </c>
      <c r="D85" s="21" t="s">
        <v>61</v>
      </c>
      <c r="E85" s="21" t="s">
        <v>60</v>
      </c>
      <c r="F85" s="21" t="s">
        <v>69</v>
      </c>
      <c r="G85" s="21" t="s">
        <v>1162</v>
      </c>
      <c r="H85" s="21" t="s">
        <v>163</v>
      </c>
      <c r="I85" s="80">
        <v>0</v>
      </c>
    </row>
    <row r="86" spans="1:9" ht="63">
      <c r="A86" s="61" t="s">
        <v>1153</v>
      </c>
      <c r="B86" s="21" t="s">
        <v>151</v>
      </c>
      <c r="C86" s="21" t="s">
        <v>636</v>
      </c>
      <c r="D86" s="21" t="s">
        <v>61</v>
      </c>
      <c r="E86" s="21" t="s">
        <v>60</v>
      </c>
      <c r="F86" s="21" t="s">
        <v>69</v>
      </c>
      <c r="G86" s="21" t="s">
        <v>1156</v>
      </c>
      <c r="H86" s="21" t="s">
        <v>162</v>
      </c>
      <c r="I86" s="80">
        <v>0</v>
      </c>
    </row>
    <row r="87" spans="1:9" ht="63">
      <c r="A87" s="61" t="s">
        <v>1154</v>
      </c>
      <c r="B87" s="21" t="s">
        <v>151</v>
      </c>
      <c r="C87" s="21" t="s">
        <v>636</v>
      </c>
      <c r="D87" s="21" t="s">
        <v>61</v>
      </c>
      <c r="E87" s="21" t="s">
        <v>60</v>
      </c>
      <c r="F87" s="21" t="s">
        <v>69</v>
      </c>
      <c r="G87" s="21" t="s">
        <v>1157</v>
      </c>
      <c r="H87" s="21" t="s">
        <v>162</v>
      </c>
      <c r="I87" s="80">
        <v>0</v>
      </c>
    </row>
    <row r="88" spans="1:9" ht="63">
      <c r="A88" s="61" t="s">
        <v>1155</v>
      </c>
      <c r="B88" s="21" t="s">
        <v>151</v>
      </c>
      <c r="C88" s="21" t="s">
        <v>636</v>
      </c>
      <c r="D88" s="21" t="s">
        <v>61</v>
      </c>
      <c r="E88" s="21" t="s">
        <v>92</v>
      </c>
      <c r="F88" s="21" t="s">
        <v>69</v>
      </c>
      <c r="G88" s="21" t="s">
        <v>1158</v>
      </c>
      <c r="H88" s="21" t="s">
        <v>162</v>
      </c>
      <c r="I88" s="80">
        <v>0</v>
      </c>
    </row>
    <row r="89" spans="1:9" ht="110.25">
      <c r="A89" s="163" t="s">
        <v>740</v>
      </c>
      <c r="B89" s="113" t="s">
        <v>151</v>
      </c>
      <c r="C89" s="113" t="s">
        <v>636</v>
      </c>
      <c r="D89" s="113" t="s">
        <v>61</v>
      </c>
      <c r="E89" s="113" t="s">
        <v>60</v>
      </c>
      <c r="F89" s="113" t="s">
        <v>69</v>
      </c>
      <c r="G89" s="113" t="s">
        <v>1237</v>
      </c>
      <c r="H89" s="113" t="s">
        <v>53</v>
      </c>
      <c r="I89" s="115">
        <v>0</v>
      </c>
    </row>
    <row r="90" spans="1:9" ht="141.75">
      <c r="A90" s="163" t="s">
        <v>1224</v>
      </c>
      <c r="B90" s="113" t="s">
        <v>151</v>
      </c>
      <c r="C90" s="113" t="s">
        <v>636</v>
      </c>
      <c r="D90" s="113" t="s">
        <v>160</v>
      </c>
      <c r="E90" s="113" t="s">
        <v>116</v>
      </c>
      <c r="F90" s="113" t="s">
        <v>493</v>
      </c>
      <c r="G90" s="113" t="s">
        <v>1223</v>
      </c>
      <c r="H90" s="113" t="s">
        <v>163</v>
      </c>
      <c r="I90" s="115">
        <v>69684.75</v>
      </c>
    </row>
    <row r="91" spans="1:9" ht="94.5">
      <c r="A91" s="163" t="s">
        <v>727</v>
      </c>
      <c r="B91" s="113" t="s">
        <v>151</v>
      </c>
      <c r="C91" s="113" t="s">
        <v>636</v>
      </c>
      <c r="D91" s="113" t="s">
        <v>61</v>
      </c>
      <c r="E91" s="113" t="s">
        <v>92</v>
      </c>
      <c r="F91" s="113" t="s">
        <v>69</v>
      </c>
      <c r="G91" s="113" t="s">
        <v>728</v>
      </c>
      <c r="H91" s="113" t="s">
        <v>53</v>
      </c>
      <c r="I91" s="115">
        <v>0</v>
      </c>
    </row>
    <row r="92" spans="1:9" ht="78.75">
      <c r="A92" s="199" t="s">
        <v>644</v>
      </c>
      <c r="B92" s="113" t="s">
        <v>151</v>
      </c>
      <c r="C92" s="113" t="s">
        <v>636</v>
      </c>
      <c r="D92" s="113" t="s">
        <v>61</v>
      </c>
      <c r="E92" s="113" t="s">
        <v>92</v>
      </c>
      <c r="F92" s="113" t="s">
        <v>69</v>
      </c>
      <c r="G92" s="113" t="s">
        <v>672</v>
      </c>
      <c r="H92" s="113" t="s">
        <v>162</v>
      </c>
      <c r="I92" s="115">
        <v>404820</v>
      </c>
    </row>
    <row r="93" spans="1:9" ht="15.75">
      <c r="A93" s="176" t="s">
        <v>135</v>
      </c>
      <c r="B93" s="28">
        <v>900</v>
      </c>
      <c r="C93" s="29" t="s">
        <v>136</v>
      </c>
      <c r="D93" s="29"/>
      <c r="E93" s="29"/>
      <c r="F93" s="29"/>
      <c r="G93" s="29"/>
      <c r="H93" s="29"/>
      <c r="I93" s="190">
        <f>I94</f>
        <v>19000</v>
      </c>
    </row>
    <row r="94" spans="1:9" ht="15.75">
      <c r="A94" s="176" t="s">
        <v>137</v>
      </c>
      <c r="B94" s="28">
        <v>900</v>
      </c>
      <c r="C94" s="29" t="s">
        <v>138</v>
      </c>
      <c r="D94" s="29"/>
      <c r="E94" s="29"/>
      <c r="F94" s="29"/>
      <c r="G94" s="29"/>
      <c r="H94" s="29"/>
      <c r="I94" s="190">
        <f>SUM(I95:I97)</f>
        <v>19000</v>
      </c>
    </row>
    <row r="95" spans="1:9" ht="78.75">
      <c r="A95" s="129" t="s">
        <v>997</v>
      </c>
      <c r="B95" s="62">
        <v>900</v>
      </c>
      <c r="C95" s="63" t="s">
        <v>138</v>
      </c>
      <c r="D95" s="63">
        <v>11</v>
      </c>
      <c r="E95" s="63" t="s">
        <v>60</v>
      </c>
      <c r="F95" s="63" t="s">
        <v>69</v>
      </c>
      <c r="G95" s="63" t="s">
        <v>505</v>
      </c>
      <c r="H95" s="63" t="s">
        <v>162</v>
      </c>
      <c r="I95" s="189">
        <v>4000</v>
      </c>
    </row>
    <row r="96" spans="1:9" ht="63">
      <c r="A96" s="61" t="s">
        <v>1171</v>
      </c>
      <c r="B96" s="62">
        <v>900</v>
      </c>
      <c r="C96" s="63" t="s">
        <v>138</v>
      </c>
      <c r="D96" s="63">
        <v>11</v>
      </c>
      <c r="E96" s="63" t="s">
        <v>68</v>
      </c>
      <c r="F96" s="63" t="s">
        <v>237</v>
      </c>
      <c r="G96" s="63" t="s">
        <v>998</v>
      </c>
      <c r="H96" s="63" t="s">
        <v>162</v>
      </c>
      <c r="I96" s="115">
        <v>9000</v>
      </c>
    </row>
    <row r="97" spans="1:9" ht="64.5" customHeight="1">
      <c r="A97" s="61" t="s">
        <v>1172</v>
      </c>
      <c r="B97" s="62">
        <v>900</v>
      </c>
      <c r="C97" s="63" t="s">
        <v>138</v>
      </c>
      <c r="D97" s="63">
        <v>11</v>
      </c>
      <c r="E97" s="63" t="s">
        <v>68</v>
      </c>
      <c r="F97" s="63" t="s">
        <v>237</v>
      </c>
      <c r="G97" s="63" t="s">
        <v>1173</v>
      </c>
      <c r="H97" s="63" t="s">
        <v>162</v>
      </c>
      <c r="I97" s="189">
        <v>6000</v>
      </c>
    </row>
    <row r="98" spans="1:9" ht="15.75">
      <c r="A98" s="176" t="s">
        <v>139</v>
      </c>
      <c r="B98" s="22" t="s">
        <v>151</v>
      </c>
      <c r="C98" s="22" t="s">
        <v>140</v>
      </c>
      <c r="D98" s="22"/>
      <c r="E98" s="22"/>
      <c r="F98" s="22"/>
      <c r="G98" s="22"/>
      <c r="H98" s="22"/>
      <c r="I98" s="131">
        <f>I99</f>
        <v>13606194.56</v>
      </c>
    </row>
    <row r="99" spans="1:9" ht="15.75">
      <c r="A99" s="176" t="s">
        <v>158</v>
      </c>
      <c r="B99" s="22" t="s">
        <v>151</v>
      </c>
      <c r="C99" s="22" t="s">
        <v>159</v>
      </c>
      <c r="D99" s="22"/>
      <c r="E99" s="22"/>
      <c r="F99" s="22"/>
      <c r="G99" s="22"/>
      <c r="H99" s="22"/>
      <c r="I99" s="131">
        <f>SUM(I100:I115)</f>
        <v>13606194.56</v>
      </c>
    </row>
    <row r="100" spans="1:9" ht="78.75">
      <c r="A100" s="61" t="s">
        <v>393</v>
      </c>
      <c r="B100" s="21" t="s">
        <v>151</v>
      </c>
      <c r="C100" s="21" t="s">
        <v>159</v>
      </c>
      <c r="D100" s="21" t="s">
        <v>59</v>
      </c>
      <c r="E100" s="21" t="s">
        <v>68</v>
      </c>
      <c r="F100" s="21" t="s">
        <v>69</v>
      </c>
      <c r="G100" s="21" t="s">
        <v>506</v>
      </c>
      <c r="H100" s="21" t="s">
        <v>108</v>
      </c>
      <c r="I100" s="434">
        <f>3998750-61700+21104.56-9315.74</f>
        <v>3948838.82</v>
      </c>
    </row>
    <row r="101" spans="1:9" ht="94.5">
      <c r="A101" s="163" t="s">
        <v>561</v>
      </c>
      <c r="B101" s="113" t="s">
        <v>151</v>
      </c>
      <c r="C101" s="113" t="s">
        <v>159</v>
      </c>
      <c r="D101" s="113" t="s">
        <v>59</v>
      </c>
      <c r="E101" s="113" t="s">
        <v>68</v>
      </c>
      <c r="F101" s="113" t="s">
        <v>69</v>
      </c>
      <c r="G101" s="113" t="s">
        <v>564</v>
      </c>
      <c r="H101" s="113" t="s">
        <v>108</v>
      </c>
      <c r="I101" s="191">
        <v>9315.74</v>
      </c>
    </row>
    <row r="102" spans="1:9" ht="110.25">
      <c r="A102" s="163" t="s">
        <v>507</v>
      </c>
      <c r="B102" s="113" t="s">
        <v>151</v>
      </c>
      <c r="C102" s="113" t="s">
        <v>159</v>
      </c>
      <c r="D102" s="113" t="s">
        <v>59</v>
      </c>
      <c r="E102" s="113" t="s">
        <v>68</v>
      </c>
      <c r="F102" s="113" t="s">
        <v>69</v>
      </c>
      <c r="G102" s="113" t="s">
        <v>508</v>
      </c>
      <c r="H102" s="113" t="s">
        <v>108</v>
      </c>
      <c r="I102" s="191">
        <v>922258</v>
      </c>
    </row>
    <row r="103" spans="1:9" ht="78.75">
      <c r="A103" s="61" t="s">
        <v>400</v>
      </c>
      <c r="B103" s="21" t="s">
        <v>151</v>
      </c>
      <c r="C103" s="21" t="s">
        <v>159</v>
      </c>
      <c r="D103" s="21" t="s">
        <v>59</v>
      </c>
      <c r="E103" s="21" t="s">
        <v>60</v>
      </c>
      <c r="F103" s="21" t="s">
        <v>69</v>
      </c>
      <c r="G103" s="21" t="s">
        <v>509</v>
      </c>
      <c r="H103" s="21" t="s">
        <v>108</v>
      </c>
      <c r="I103" s="177">
        <f>6590157+26561-16768.32</f>
        <v>6599949.68</v>
      </c>
    </row>
    <row r="104" spans="1:9" ht="94.5">
      <c r="A104" s="163" t="s">
        <v>561</v>
      </c>
      <c r="B104" s="113" t="s">
        <v>151</v>
      </c>
      <c r="C104" s="113" t="s">
        <v>159</v>
      </c>
      <c r="D104" s="113" t="s">
        <v>59</v>
      </c>
      <c r="E104" s="113" t="s">
        <v>60</v>
      </c>
      <c r="F104" s="113" t="s">
        <v>69</v>
      </c>
      <c r="G104" s="113" t="s">
        <v>564</v>
      </c>
      <c r="H104" s="113" t="s">
        <v>108</v>
      </c>
      <c r="I104" s="191">
        <v>16768.32</v>
      </c>
    </row>
    <row r="105" spans="1:9" ht="110.25">
      <c r="A105" s="163" t="s">
        <v>510</v>
      </c>
      <c r="B105" s="113" t="s">
        <v>151</v>
      </c>
      <c r="C105" s="113" t="s">
        <v>159</v>
      </c>
      <c r="D105" s="113" t="s">
        <v>59</v>
      </c>
      <c r="E105" s="113" t="s">
        <v>60</v>
      </c>
      <c r="F105" s="113" t="s">
        <v>69</v>
      </c>
      <c r="G105" s="113" t="s">
        <v>508</v>
      </c>
      <c r="H105" s="113" t="s">
        <v>108</v>
      </c>
      <c r="I105" s="191">
        <v>1660064</v>
      </c>
    </row>
    <row r="106" spans="1:9" ht="78.75">
      <c r="A106" s="163" t="s">
        <v>1106</v>
      </c>
      <c r="B106" s="113" t="s">
        <v>151</v>
      </c>
      <c r="C106" s="113" t="s">
        <v>159</v>
      </c>
      <c r="D106" s="113" t="s">
        <v>59</v>
      </c>
      <c r="E106" s="113" t="s">
        <v>68</v>
      </c>
      <c r="F106" s="113" t="s">
        <v>69</v>
      </c>
      <c r="G106" s="113" t="s">
        <v>1107</v>
      </c>
      <c r="H106" s="113" t="s">
        <v>108</v>
      </c>
      <c r="I106" s="192">
        <v>0</v>
      </c>
    </row>
    <row r="107" spans="1:9" ht="63">
      <c r="A107" s="163" t="s">
        <v>1112</v>
      </c>
      <c r="B107" s="113" t="s">
        <v>151</v>
      </c>
      <c r="C107" s="113" t="s">
        <v>159</v>
      </c>
      <c r="D107" s="113" t="s">
        <v>59</v>
      </c>
      <c r="E107" s="113" t="s">
        <v>68</v>
      </c>
      <c r="F107" s="113" t="s">
        <v>69</v>
      </c>
      <c r="G107" s="113" t="s">
        <v>1113</v>
      </c>
      <c r="H107" s="113" t="s">
        <v>108</v>
      </c>
      <c r="I107" s="192">
        <v>0</v>
      </c>
    </row>
    <row r="108" spans="1:9" ht="63">
      <c r="A108" s="163" t="s">
        <v>1141</v>
      </c>
      <c r="B108" s="113" t="s">
        <v>151</v>
      </c>
      <c r="C108" s="113" t="s">
        <v>159</v>
      </c>
      <c r="D108" s="113" t="s">
        <v>59</v>
      </c>
      <c r="E108" s="113" t="s">
        <v>68</v>
      </c>
      <c r="F108" s="113" t="s">
        <v>69</v>
      </c>
      <c r="G108" s="113" t="s">
        <v>1135</v>
      </c>
      <c r="H108" s="113" t="s">
        <v>108</v>
      </c>
      <c r="I108" s="192">
        <v>0</v>
      </c>
    </row>
    <row r="109" spans="1:9" ht="63">
      <c r="A109" s="163" t="s">
        <v>1108</v>
      </c>
      <c r="B109" s="113" t="s">
        <v>151</v>
      </c>
      <c r="C109" s="113" t="s">
        <v>159</v>
      </c>
      <c r="D109" s="113" t="s">
        <v>59</v>
      </c>
      <c r="E109" s="113" t="s">
        <v>60</v>
      </c>
      <c r="F109" s="113" t="s">
        <v>69</v>
      </c>
      <c r="G109" s="113" t="s">
        <v>1109</v>
      </c>
      <c r="H109" s="113" t="s">
        <v>108</v>
      </c>
      <c r="I109" s="177">
        <v>191000</v>
      </c>
    </row>
    <row r="110" spans="1:9" ht="78.75">
      <c r="A110" s="163" t="s">
        <v>1110</v>
      </c>
      <c r="B110" s="113" t="s">
        <v>151</v>
      </c>
      <c r="C110" s="113" t="s">
        <v>159</v>
      </c>
      <c r="D110" s="113" t="s">
        <v>59</v>
      </c>
      <c r="E110" s="113" t="s">
        <v>60</v>
      </c>
      <c r="F110" s="113" t="s">
        <v>69</v>
      </c>
      <c r="G110" s="113" t="s">
        <v>1111</v>
      </c>
      <c r="H110" s="113" t="s">
        <v>108</v>
      </c>
      <c r="I110" s="192">
        <v>0</v>
      </c>
    </row>
    <row r="111" spans="1:9" ht="63">
      <c r="A111" s="163" t="s">
        <v>1142</v>
      </c>
      <c r="B111" s="113" t="s">
        <v>151</v>
      </c>
      <c r="C111" s="113" t="s">
        <v>159</v>
      </c>
      <c r="D111" s="113" t="s">
        <v>59</v>
      </c>
      <c r="E111" s="113" t="s">
        <v>60</v>
      </c>
      <c r="F111" s="113" t="s">
        <v>69</v>
      </c>
      <c r="G111" s="113" t="s">
        <v>1137</v>
      </c>
      <c r="H111" s="113" t="s">
        <v>108</v>
      </c>
      <c r="I111" s="192">
        <v>0</v>
      </c>
    </row>
    <row r="112" spans="1:9" ht="63">
      <c r="A112" s="163" t="s">
        <v>1323</v>
      </c>
      <c r="B112" s="113" t="s">
        <v>151</v>
      </c>
      <c r="C112" s="113" t="s">
        <v>159</v>
      </c>
      <c r="D112" s="113" t="s">
        <v>59</v>
      </c>
      <c r="E112" s="113" t="s">
        <v>68</v>
      </c>
      <c r="F112" s="113" t="s">
        <v>117</v>
      </c>
      <c r="G112" s="113" t="s">
        <v>1342</v>
      </c>
      <c r="H112" s="113" t="s">
        <v>108</v>
      </c>
      <c r="I112" s="177">
        <f>70300+61700</f>
        <v>132000</v>
      </c>
    </row>
    <row r="113" spans="1:9" ht="47.25">
      <c r="A113" s="163" t="s">
        <v>1371</v>
      </c>
      <c r="B113" s="185">
        <v>900</v>
      </c>
      <c r="C113" s="186" t="s">
        <v>159</v>
      </c>
      <c r="D113" s="186" t="s">
        <v>59</v>
      </c>
      <c r="E113" s="186" t="s">
        <v>228</v>
      </c>
      <c r="F113" s="186" t="s">
        <v>69</v>
      </c>
      <c r="G113" s="186" t="s">
        <v>1369</v>
      </c>
      <c r="H113" s="186" t="s">
        <v>108</v>
      </c>
      <c r="I113" s="189">
        <v>126000</v>
      </c>
    </row>
    <row r="114" spans="1:9" ht="63">
      <c r="A114" s="163" t="s">
        <v>550</v>
      </c>
      <c r="B114" s="113" t="s">
        <v>151</v>
      </c>
      <c r="C114" s="113" t="s">
        <v>159</v>
      </c>
      <c r="D114" s="113" t="s">
        <v>59</v>
      </c>
      <c r="E114" s="113" t="s">
        <v>60</v>
      </c>
      <c r="F114" s="113" t="s">
        <v>69</v>
      </c>
      <c r="G114" s="113" t="s">
        <v>746</v>
      </c>
      <c r="H114" s="113" t="s">
        <v>108</v>
      </c>
      <c r="I114" s="192">
        <v>0</v>
      </c>
    </row>
    <row r="115" spans="1:9" ht="94.5">
      <c r="A115" s="163" t="s">
        <v>1178</v>
      </c>
      <c r="B115" s="113" t="s">
        <v>151</v>
      </c>
      <c r="C115" s="113" t="s">
        <v>159</v>
      </c>
      <c r="D115" s="113" t="s">
        <v>59</v>
      </c>
      <c r="E115" s="113" t="s">
        <v>60</v>
      </c>
      <c r="F115" s="113" t="s">
        <v>69</v>
      </c>
      <c r="G115" s="113" t="s">
        <v>1177</v>
      </c>
      <c r="H115" s="113" t="s">
        <v>108</v>
      </c>
      <c r="I115" s="192">
        <v>0</v>
      </c>
    </row>
    <row r="116" spans="1:9" ht="15.75">
      <c r="A116" s="176" t="s">
        <v>249</v>
      </c>
      <c r="B116" s="22" t="s">
        <v>151</v>
      </c>
      <c r="C116" s="22" t="s">
        <v>250</v>
      </c>
      <c r="D116" s="22"/>
      <c r="E116" s="22"/>
      <c r="F116" s="22"/>
      <c r="G116" s="22"/>
      <c r="H116" s="22"/>
      <c r="I116" s="131">
        <f>I117+I120+I122+I124</f>
        <v>4040300.3200000003</v>
      </c>
    </row>
    <row r="117" spans="1:9" ht="15.75">
      <c r="A117" s="176" t="s">
        <v>251</v>
      </c>
      <c r="B117" s="22" t="s">
        <v>151</v>
      </c>
      <c r="C117" s="22" t="s">
        <v>157</v>
      </c>
      <c r="D117" s="22"/>
      <c r="E117" s="22"/>
      <c r="F117" s="22"/>
      <c r="G117" s="22"/>
      <c r="H117" s="22"/>
      <c r="I117" s="131">
        <f>SUM(I118:I119)</f>
        <v>1271601.12</v>
      </c>
    </row>
    <row r="118" spans="1:9" ht="78.75">
      <c r="A118" s="163" t="s">
        <v>602</v>
      </c>
      <c r="B118" s="113" t="s">
        <v>151</v>
      </c>
      <c r="C118" s="113" t="s">
        <v>157</v>
      </c>
      <c r="D118" s="113" t="s">
        <v>117</v>
      </c>
      <c r="E118" s="113" t="s">
        <v>68</v>
      </c>
      <c r="F118" s="113" t="s">
        <v>117</v>
      </c>
      <c r="G118" s="113" t="s">
        <v>511</v>
      </c>
      <c r="H118" s="113" t="s">
        <v>162</v>
      </c>
      <c r="I118" s="115">
        <v>16265.04</v>
      </c>
    </row>
    <row r="119" spans="1:9" ht="66" customHeight="1">
      <c r="A119" s="163" t="s">
        <v>464</v>
      </c>
      <c r="B119" s="113" t="s">
        <v>151</v>
      </c>
      <c r="C119" s="113" t="s">
        <v>157</v>
      </c>
      <c r="D119" s="113" t="s">
        <v>117</v>
      </c>
      <c r="E119" s="113" t="s">
        <v>68</v>
      </c>
      <c r="F119" s="113" t="s">
        <v>117</v>
      </c>
      <c r="G119" s="113" t="s">
        <v>511</v>
      </c>
      <c r="H119" s="113" t="s">
        <v>109</v>
      </c>
      <c r="I119" s="177">
        <v>1255336.08</v>
      </c>
    </row>
    <row r="120" spans="1:9" ht="15.75">
      <c r="A120" s="176" t="s">
        <v>198</v>
      </c>
      <c r="B120" s="22" t="s">
        <v>151</v>
      </c>
      <c r="C120" s="22" t="s">
        <v>199</v>
      </c>
      <c r="D120" s="22"/>
      <c r="E120" s="22"/>
      <c r="F120" s="22"/>
      <c r="G120" s="22"/>
      <c r="H120" s="22"/>
      <c r="I120" s="131">
        <f>I121</f>
        <v>0</v>
      </c>
    </row>
    <row r="121" spans="1:9" ht="47.25">
      <c r="A121" s="197" t="s">
        <v>963</v>
      </c>
      <c r="B121" s="113" t="s">
        <v>151</v>
      </c>
      <c r="C121" s="113" t="s">
        <v>199</v>
      </c>
      <c r="D121" s="113" t="s">
        <v>61</v>
      </c>
      <c r="E121" s="113" t="s">
        <v>228</v>
      </c>
      <c r="F121" s="113" t="s">
        <v>69</v>
      </c>
      <c r="G121" s="113" t="s">
        <v>967</v>
      </c>
      <c r="H121" s="113" t="s">
        <v>109</v>
      </c>
      <c r="I121" s="115">
        <v>0</v>
      </c>
    </row>
    <row r="122" spans="1:9" ht="15.75">
      <c r="A122" s="176" t="s">
        <v>200</v>
      </c>
      <c r="B122" s="124" t="s">
        <v>151</v>
      </c>
      <c r="C122" s="124" t="s">
        <v>201</v>
      </c>
      <c r="D122" s="102"/>
      <c r="E122" s="102"/>
      <c r="F122" s="102"/>
      <c r="G122" s="102"/>
      <c r="H122" s="102"/>
      <c r="I122" s="131">
        <f>I123</f>
        <v>2760199.2</v>
      </c>
    </row>
    <row r="123" spans="1:9" ht="78.75">
      <c r="A123" s="163" t="s">
        <v>1013</v>
      </c>
      <c r="B123" s="113" t="s">
        <v>151</v>
      </c>
      <c r="C123" s="113" t="s">
        <v>201</v>
      </c>
      <c r="D123" s="113" t="s">
        <v>61</v>
      </c>
      <c r="E123" s="113" t="s">
        <v>1014</v>
      </c>
      <c r="F123" s="113" t="s">
        <v>69</v>
      </c>
      <c r="G123" s="113" t="s">
        <v>1174</v>
      </c>
      <c r="H123" s="113" t="s">
        <v>946</v>
      </c>
      <c r="I123" s="115">
        <v>2760199.2</v>
      </c>
    </row>
    <row r="124" spans="1:9" ht="15.75">
      <c r="A124" s="127" t="s">
        <v>324</v>
      </c>
      <c r="B124" s="124" t="s">
        <v>151</v>
      </c>
      <c r="C124" s="124" t="s">
        <v>323</v>
      </c>
      <c r="D124" s="124"/>
      <c r="E124" s="124"/>
      <c r="F124" s="124"/>
      <c r="G124" s="124"/>
      <c r="H124" s="124"/>
      <c r="I124" s="131">
        <f>SUM(I125:I128)</f>
        <v>8500</v>
      </c>
    </row>
    <row r="125" spans="1:9" ht="64.5" customHeight="1">
      <c r="A125" s="129" t="s">
        <v>1503</v>
      </c>
      <c r="B125" s="113" t="s">
        <v>151</v>
      </c>
      <c r="C125" s="21" t="s">
        <v>323</v>
      </c>
      <c r="D125" s="21" t="s">
        <v>1258</v>
      </c>
      <c r="E125" s="21" t="s">
        <v>68</v>
      </c>
      <c r="F125" s="21" t="s">
        <v>117</v>
      </c>
      <c r="G125" s="113" t="s">
        <v>1504</v>
      </c>
      <c r="H125" s="21" t="s">
        <v>162</v>
      </c>
      <c r="I125" s="179">
        <v>2000</v>
      </c>
    </row>
    <row r="126" spans="1:9" ht="84" customHeight="1">
      <c r="A126" s="129" t="s">
        <v>1505</v>
      </c>
      <c r="B126" s="113" t="s">
        <v>151</v>
      </c>
      <c r="C126" s="21" t="s">
        <v>323</v>
      </c>
      <c r="D126" s="21" t="s">
        <v>1258</v>
      </c>
      <c r="E126" s="21" t="s">
        <v>68</v>
      </c>
      <c r="F126" s="21" t="s">
        <v>237</v>
      </c>
      <c r="G126" s="113" t="s">
        <v>1506</v>
      </c>
      <c r="H126" s="21" t="s">
        <v>162</v>
      </c>
      <c r="I126" s="179">
        <v>3500</v>
      </c>
    </row>
    <row r="127" spans="1:9" ht="63">
      <c r="A127" s="129" t="s">
        <v>1510</v>
      </c>
      <c r="B127" s="113" t="s">
        <v>151</v>
      </c>
      <c r="C127" s="21" t="s">
        <v>323</v>
      </c>
      <c r="D127" s="21" t="s">
        <v>1258</v>
      </c>
      <c r="E127" s="21" t="s">
        <v>68</v>
      </c>
      <c r="F127" s="21" t="s">
        <v>117</v>
      </c>
      <c r="G127" s="113" t="s">
        <v>1291</v>
      </c>
      <c r="H127" s="21" t="s">
        <v>162</v>
      </c>
      <c r="I127" s="179">
        <v>0</v>
      </c>
    </row>
    <row r="128" spans="1:9" ht="78.75">
      <c r="A128" s="129" t="s">
        <v>1507</v>
      </c>
      <c r="B128" s="21" t="s">
        <v>151</v>
      </c>
      <c r="C128" s="21" t="s">
        <v>323</v>
      </c>
      <c r="D128" s="21" t="s">
        <v>1258</v>
      </c>
      <c r="E128" s="21" t="s">
        <v>68</v>
      </c>
      <c r="F128" s="21" t="s">
        <v>57</v>
      </c>
      <c r="G128" s="113" t="s">
        <v>1508</v>
      </c>
      <c r="H128" s="21" t="s">
        <v>162</v>
      </c>
      <c r="I128" s="177">
        <v>3000</v>
      </c>
    </row>
    <row r="129" spans="1:9" ht="15.75">
      <c r="A129" s="176" t="s">
        <v>202</v>
      </c>
      <c r="B129" s="22" t="s">
        <v>151</v>
      </c>
      <c r="C129" s="22" t="s">
        <v>203</v>
      </c>
      <c r="D129" s="22"/>
      <c r="E129" s="22"/>
      <c r="F129" s="22"/>
      <c r="G129" s="22"/>
      <c r="H129" s="22"/>
      <c r="I129" s="131">
        <f>I130+I132</f>
        <v>863721</v>
      </c>
    </row>
    <row r="130" spans="1:9" ht="15.75">
      <c r="A130" s="176" t="s">
        <v>987</v>
      </c>
      <c r="B130" s="22" t="s">
        <v>151</v>
      </c>
      <c r="C130" s="22" t="s">
        <v>986</v>
      </c>
      <c r="D130" s="22"/>
      <c r="E130" s="22"/>
      <c r="F130" s="22"/>
      <c r="G130" s="22"/>
      <c r="H130" s="22"/>
      <c r="I130" s="131">
        <f>SUM(I131:I131)</f>
        <v>0</v>
      </c>
    </row>
    <row r="131" spans="1:9" ht="78.75">
      <c r="A131" s="197" t="s">
        <v>989</v>
      </c>
      <c r="B131" s="113" t="s">
        <v>151</v>
      </c>
      <c r="C131" s="113" t="s">
        <v>986</v>
      </c>
      <c r="D131" s="113" t="s">
        <v>58</v>
      </c>
      <c r="E131" s="113" t="s">
        <v>68</v>
      </c>
      <c r="F131" s="113" t="s">
        <v>69</v>
      </c>
      <c r="G131" s="113" t="s">
        <v>1386</v>
      </c>
      <c r="H131" s="113" t="s">
        <v>946</v>
      </c>
      <c r="I131" s="115">
        <v>0</v>
      </c>
    </row>
    <row r="132" spans="1:9" ht="15.75">
      <c r="A132" s="176" t="s">
        <v>226</v>
      </c>
      <c r="B132" s="22" t="s">
        <v>151</v>
      </c>
      <c r="C132" s="22" t="s">
        <v>204</v>
      </c>
      <c r="D132" s="22"/>
      <c r="E132" s="22"/>
      <c r="F132" s="22"/>
      <c r="G132" s="22"/>
      <c r="H132" s="22"/>
      <c r="I132" s="131">
        <f>SUM(I133:I135)</f>
        <v>863721</v>
      </c>
    </row>
    <row r="133" spans="1:9" ht="78.75">
      <c r="A133" s="61" t="s">
        <v>662</v>
      </c>
      <c r="B133" s="21" t="s">
        <v>151</v>
      </c>
      <c r="C133" s="21" t="s">
        <v>204</v>
      </c>
      <c r="D133" s="21" t="s">
        <v>288</v>
      </c>
      <c r="E133" s="21" t="s">
        <v>68</v>
      </c>
      <c r="F133" s="21" t="s">
        <v>69</v>
      </c>
      <c r="G133" s="21" t="s">
        <v>512</v>
      </c>
      <c r="H133" s="21" t="s">
        <v>162</v>
      </c>
      <c r="I133" s="80">
        <v>250000</v>
      </c>
    </row>
    <row r="134" spans="1:9" ht="63">
      <c r="A134" s="61" t="s">
        <v>890</v>
      </c>
      <c r="B134" s="21" t="s">
        <v>151</v>
      </c>
      <c r="C134" s="21" t="s">
        <v>204</v>
      </c>
      <c r="D134" s="21" t="s">
        <v>288</v>
      </c>
      <c r="E134" s="21" t="s">
        <v>60</v>
      </c>
      <c r="F134" s="21" t="s">
        <v>69</v>
      </c>
      <c r="G134" s="21" t="s">
        <v>513</v>
      </c>
      <c r="H134" s="21" t="s">
        <v>162</v>
      </c>
      <c r="I134" s="80">
        <v>164120</v>
      </c>
    </row>
    <row r="135" spans="1:9" ht="63">
      <c r="A135" s="61" t="s">
        <v>891</v>
      </c>
      <c r="B135" s="21" t="s">
        <v>151</v>
      </c>
      <c r="C135" s="21" t="s">
        <v>204</v>
      </c>
      <c r="D135" s="21" t="s">
        <v>288</v>
      </c>
      <c r="E135" s="21" t="s">
        <v>60</v>
      </c>
      <c r="F135" s="21" t="s">
        <v>69</v>
      </c>
      <c r="G135" s="21" t="s">
        <v>496</v>
      </c>
      <c r="H135" s="21" t="s">
        <v>162</v>
      </c>
      <c r="I135" s="80">
        <v>449601</v>
      </c>
    </row>
    <row r="136" spans="1:9" ht="15.75">
      <c r="A136" s="174" t="s">
        <v>124</v>
      </c>
      <c r="B136" s="175" t="s">
        <v>125</v>
      </c>
      <c r="C136" s="175"/>
      <c r="D136" s="175"/>
      <c r="E136" s="175"/>
      <c r="F136" s="175"/>
      <c r="G136" s="175"/>
      <c r="H136" s="175"/>
      <c r="I136" s="155">
        <f>I137</f>
        <v>1296740.2</v>
      </c>
    </row>
    <row r="137" spans="1:9" ht="15.75">
      <c r="A137" s="176" t="s">
        <v>279</v>
      </c>
      <c r="B137" s="22" t="s">
        <v>125</v>
      </c>
      <c r="C137" s="22" t="s">
        <v>280</v>
      </c>
      <c r="D137" s="22"/>
      <c r="E137" s="22"/>
      <c r="F137" s="22"/>
      <c r="G137" s="22"/>
      <c r="H137" s="22"/>
      <c r="I137" s="131">
        <f>I138</f>
        <v>1296740.2</v>
      </c>
    </row>
    <row r="138" spans="1:9" ht="63">
      <c r="A138" s="176" t="s">
        <v>248</v>
      </c>
      <c r="B138" s="22" t="s">
        <v>125</v>
      </c>
      <c r="C138" s="22" t="s">
        <v>127</v>
      </c>
      <c r="D138" s="22"/>
      <c r="E138" s="22"/>
      <c r="F138" s="22"/>
      <c r="G138" s="22"/>
      <c r="H138" s="22"/>
      <c r="I138" s="131">
        <f>SUM(I139:I142)</f>
        <v>1296740.2</v>
      </c>
    </row>
    <row r="139" spans="1:9" ht="94.5">
      <c r="A139" s="106" t="s">
        <v>947</v>
      </c>
      <c r="B139" s="21" t="s">
        <v>125</v>
      </c>
      <c r="C139" s="21" t="s">
        <v>127</v>
      </c>
      <c r="D139" s="21" t="s">
        <v>117</v>
      </c>
      <c r="E139" s="21" t="s">
        <v>60</v>
      </c>
      <c r="F139" s="21" t="s">
        <v>117</v>
      </c>
      <c r="G139" s="21" t="s">
        <v>552</v>
      </c>
      <c r="H139" s="21" t="s">
        <v>161</v>
      </c>
      <c r="I139" s="115">
        <v>509915.28</v>
      </c>
    </row>
    <row r="140" spans="1:9" ht="94.5">
      <c r="A140" s="61" t="s">
        <v>514</v>
      </c>
      <c r="B140" s="21" t="s">
        <v>125</v>
      </c>
      <c r="C140" s="21" t="s">
        <v>127</v>
      </c>
      <c r="D140" s="21" t="s">
        <v>117</v>
      </c>
      <c r="E140" s="21" t="s">
        <v>60</v>
      </c>
      <c r="F140" s="21" t="s">
        <v>117</v>
      </c>
      <c r="G140" s="21" t="s">
        <v>515</v>
      </c>
      <c r="H140" s="21" t="s">
        <v>161</v>
      </c>
      <c r="I140" s="115">
        <v>247953.91999999998</v>
      </c>
    </row>
    <row r="141" spans="1:9" ht="47.25">
      <c r="A141" s="61" t="s">
        <v>585</v>
      </c>
      <c r="B141" s="21" t="s">
        <v>125</v>
      </c>
      <c r="C141" s="21" t="s">
        <v>127</v>
      </c>
      <c r="D141" s="21" t="s">
        <v>117</v>
      </c>
      <c r="E141" s="21" t="s">
        <v>60</v>
      </c>
      <c r="F141" s="21" t="s">
        <v>117</v>
      </c>
      <c r="G141" s="21" t="s">
        <v>515</v>
      </c>
      <c r="H141" s="21" t="s">
        <v>162</v>
      </c>
      <c r="I141" s="115">
        <v>520479</v>
      </c>
    </row>
    <row r="142" spans="1:9" ht="47.25">
      <c r="A142" s="61" t="s">
        <v>930</v>
      </c>
      <c r="B142" s="21" t="s">
        <v>125</v>
      </c>
      <c r="C142" s="21" t="s">
        <v>127</v>
      </c>
      <c r="D142" s="21" t="s">
        <v>117</v>
      </c>
      <c r="E142" s="21" t="s">
        <v>60</v>
      </c>
      <c r="F142" s="21" t="s">
        <v>117</v>
      </c>
      <c r="G142" s="21" t="s">
        <v>515</v>
      </c>
      <c r="H142" s="21" t="s">
        <v>109</v>
      </c>
      <c r="I142" s="115">
        <v>18392</v>
      </c>
    </row>
    <row r="143" spans="1:9" ht="15.75">
      <c r="A143" s="176" t="s">
        <v>249</v>
      </c>
      <c r="B143" s="22" t="s">
        <v>125</v>
      </c>
      <c r="C143" s="22" t="s">
        <v>250</v>
      </c>
      <c r="D143" s="124"/>
      <c r="E143" s="124"/>
      <c r="F143" s="124"/>
      <c r="G143" s="124"/>
      <c r="H143" s="124"/>
      <c r="I143" s="131">
        <f>I144</f>
        <v>0</v>
      </c>
    </row>
    <row r="144" spans="1:9" ht="15.75">
      <c r="A144" s="176" t="s">
        <v>310</v>
      </c>
      <c r="B144" s="22" t="s">
        <v>125</v>
      </c>
      <c r="C144" s="22" t="s">
        <v>323</v>
      </c>
      <c r="D144" s="22"/>
      <c r="E144" s="22"/>
      <c r="F144" s="22"/>
      <c r="G144" s="22"/>
      <c r="H144" s="22"/>
      <c r="I144" s="131">
        <f>I145+I146</f>
        <v>0</v>
      </c>
    </row>
    <row r="145" spans="1:9" ht="63">
      <c r="A145" s="129" t="s">
        <v>865</v>
      </c>
      <c r="B145" s="21" t="s">
        <v>125</v>
      </c>
      <c r="C145" s="21" t="s">
        <v>323</v>
      </c>
      <c r="D145" s="21" t="s">
        <v>1258</v>
      </c>
      <c r="E145" s="21" t="s">
        <v>68</v>
      </c>
      <c r="F145" s="21" t="s">
        <v>69</v>
      </c>
      <c r="G145" s="21" t="s">
        <v>532</v>
      </c>
      <c r="H145" s="21" t="s">
        <v>162</v>
      </c>
      <c r="I145" s="179">
        <v>0</v>
      </c>
    </row>
    <row r="146" spans="1:9" ht="63">
      <c r="A146" s="129" t="s">
        <v>911</v>
      </c>
      <c r="B146" s="21" t="s">
        <v>125</v>
      </c>
      <c r="C146" s="21" t="s">
        <v>323</v>
      </c>
      <c r="D146" s="21" t="s">
        <v>1258</v>
      </c>
      <c r="E146" s="21" t="s">
        <v>68</v>
      </c>
      <c r="F146" s="21" t="s">
        <v>117</v>
      </c>
      <c r="G146" s="21" t="s">
        <v>931</v>
      </c>
      <c r="H146" s="21" t="s">
        <v>162</v>
      </c>
      <c r="I146" s="179">
        <v>0</v>
      </c>
    </row>
    <row r="147" spans="1:9" ht="31.5">
      <c r="A147" s="174" t="s">
        <v>89</v>
      </c>
      <c r="B147" s="175" t="s">
        <v>129</v>
      </c>
      <c r="C147" s="175"/>
      <c r="D147" s="175"/>
      <c r="E147" s="175"/>
      <c r="F147" s="175"/>
      <c r="G147" s="175"/>
      <c r="H147" s="175"/>
      <c r="I147" s="155">
        <f>I148++I212</f>
        <v>233339313.69000003</v>
      </c>
    </row>
    <row r="148" spans="1:9" ht="15.75">
      <c r="A148" s="176" t="s">
        <v>135</v>
      </c>
      <c r="B148" s="22" t="s">
        <v>129</v>
      </c>
      <c r="C148" s="22" t="s">
        <v>136</v>
      </c>
      <c r="D148" s="22"/>
      <c r="E148" s="22"/>
      <c r="F148" s="22"/>
      <c r="G148" s="22"/>
      <c r="H148" s="22"/>
      <c r="I148" s="131">
        <f>I149+I163+I192+I201+I205</f>
        <v>231532324.99000004</v>
      </c>
    </row>
    <row r="149" spans="1:9" ht="15.75">
      <c r="A149" s="176" t="s">
        <v>130</v>
      </c>
      <c r="B149" s="22" t="s">
        <v>129</v>
      </c>
      <c r="C149" s="22" t="s">
        <v>232</v>
      </c>
      <c r="D149" s="22"/>
      <c r="E149" s="22"/>
      <c r="F149" s="22"/>
      <c r="G149" s="22"/>
      <c r="H149" s="22"/>
      <c r="I149" s="131">
        <f>SUM(I150:I162)</f>
        <v>74824380.64</v>
      </c>
    </row>
    <row r="150" spans="1:9" ht="78.75">
      <c r="A150" s="188" t="s">
        <v>426</v>
      </c>
      <c r="B150" s="113" t="s">
        <v>129</v>
      </c>
      <c r="C150" s="113" t="s">
        <v>232</v>
      </c>
      <c r="D150" s="113" t="s">
        <v>227</v>
      </c>
      <c r="E150" s="113" t="s">
        <v>68</v>
      </c>
      <c r="F150" s="113" t="s">
        <v>69</v>
      </c>
      <c r="G150" s="113" t="s">
        <v>516</v>
      </c>
      <c r="H150" s="113" t="s">
        <v>108</v>
      </c>
      <c r="I150" s="115">
        <v>3716164.59</v>
      </c>
    </row>
    <row r="151" spans="1:9" ht="126">
      <c r="A151" s="163" t="s">
        <v>686</v>
      </c>
      <c r="B151" s="113" t="s">
        <v>129</v>
      </c>
      <c r="C151" s="113" t="s">
        <v>232</v>
      </c>
      <c r="D151" s="113" t="s">
        <v>227</v>
      </c>
      <c r="E151" s="113" t="s">
        <v>68</v>
      </c>
      <c r="F151" s="113" t="s">
        <v>69</v>
      </c>
      <c r="G151" s="113" t="s">
        <v>702</v>
      </c>
      <c r="H151" s="113" t="s">
        <v>108</v>
      </c>
      <c r="I151" s="115">
        <v>11006249.37</v>
      </c>
    </row>
    <row r="152" spans="1:9" ht="78.75">
      <c r="A152" s="163" t="s">
        <v>1101</v>
      </c>
      <c r="B152" s="113" t="s">
        <v>129</v>
      </c>
      <c r="C152" s="113" t="s">
        <v>232</v>
      </c>
      <c r="D152" s="113" t="s">
        <v>227</v>
      </c>
      <c r="E152" s="113" t="s">
        <v>68</v>
      </c>
      <c r="F152" s="113" t="s">
        <v>69</v>
      </c>
      <c r="G152" s="113" t="s">
        <v>1091</v>
      </c>
      <c r="H152" s="113" t="s">
        <v>108</v>
      </c>
      <c r="I152" s="115">
        <v>50000</v>
      </c>
    </row>
    <row r="153" spans="1:9" ht="94.5">
      <c r="A153" s="163" t="s">
        <v>687</v>
      </c>
      <c r="B153" s="113" t="s">
        <v>129</v>
      </c>
      <c r="C153" s="113" t="s">
        <v>232</v>
      </c>
      <c r="D153" s="113" t="s">
        <v>227</v>
      </c>
      <c r="E153" s="113" t="s">
        <v>68</v>
      </c>
      <c r="F153" s="113" t="s">
        <v>69</v>
      </c>
      <c r="G153" s="113" t="s">
        <v>703</v>
      </c>
      <c r="H153" s="113" t="s">
        <v>108</v>
      </c>
      <c r="I153" s="115">
        <v>6897919.62</v>
      </c>
    </row>
    <row r="154" spans="1:9" ht="102" customHeight="1">
      <c r="A154" s="163" t="s">
        <v>689</v>
      </c>
      <c r="B154" s="113" t="s">
        <v>129</v>
      </c>
      <c r="C154" s="113" t="s">
        <v>232</v>
      </c>
      <c r="D154" s="113" t="s">
        <v>227</v>
      </c>
      <c r="E154" s="113" t="s">
        <v>68</v>
      </c>
      <c r="F154" s="113" t="s">
        <v>69</v>
      </c>
      <c r="G154" s="113" t="s">
        <v>704</v>
      </c>
      <c r="H154" s="113" t="s">
        <v>108</v>
      </c>
      <c r="I154" s="80">
        <v>0</v>
      </c>
    </row>
    <row r="155" spans="1:9" ht="110.25">
      <c r="A155" s="163" t="s">
        <v>688</v>
      </c>
      <c r="B155" s="113" t="s">
        <v>129</v>
      </c>
      <c r="C155" s="113" t="s">
        <v>232</v>
      </c>
      <c r="D155" s="113" t="s">
        <v>227</v>
      </c>
      <c r="E155" s="113" t="s">
        <v>68</v>
      </c>
      <c r="F155" s="113" t="s">
        <v>69</v>
      </c>
      <c r="G155" s="113" t="s">
        <v>705</v>
      </c>
      <c r="H155" s="113" t="s">
        <v>108</v>
      </c>
      <c r="I155" s="115">
        <v>6354215.34</v>
      </c>
    </row>
    <row r="156" spans="1:9" ht="78.75">
      <c r="A156" s="188" t="s">
        <v>428</v>
      </c>
      <c r="B156" s="113" t="s">
        <v>129</v>
      </c>
      <c r="C156" s="113" t="s">
        <v>232</v>
      </c>
      <c r="D156" s="113" t="s">
        <v>227</v>
      </c>
      <c r="E156" s="113" t="s">
        <v>68</v>
      </c>
      <c r="F156" s="113" t="s">
        <v>69</v>
      </c>
      <c r="G156" s="113" t="s">
        <v>517</v>
      </c>
      <c r="H156" s="113" t="s">
        <v>108</v>
      </c>
      <c r="I156" s="177">
        <v>5906304.72</v>
      </c>
    </row>
    <row r="157" spans="1:9" ht="78.75">
      <c r="A157" s="163" t="s">
        <v>1102</v>
      </c>
      <c r="B157" s="113" t="s">
        <v>129</v>
      </c>
      <c r="C157" s="113" t="s">
        <v>232</v>
      </c>
      <c r="D157" s="113" t="s">
        <v>227</v>
      </c>
      <c r="E157" s="113" t="s">
        <v>68</v>
      </c>
      <c r="F157" s="113" t="s">
        <v>69</v>
      </c>
      <c r="G157" s="113" t="s">
        <v>1092</v>
      </c>
      <c r="H157" s="113" t="s">
        <v>108</v>
      </c>
      <c r="I157" s="115">
        <v>0</v>
      </c>
    </row>
    <row r="158" spans="1:9" ht="94.5">
      <c r="A158" s="163" t="s">
        <v>1143</v>
      </c>
      <c r="B158" s="113" t="s">
        <v>129</v>
      </c>
      <c r="C158" s="113" t="s">
        <v>232</v>
      </c>
      <c r="D158" s="113" t="s">
        <v>227</v>
      </c>
      <c r="E158" s="113" t="s">
        <v>68</v>
      </c>
      <c r="F158" s="113" t="s">
        <v>69</v>
      </c>
      <c r="G158" s="113" t="s">
        <v>1123</v>
      </c>
      <c r="H158" s="113" t="s">
        <v>108</v>
      </c>
      <c r="I158" s="115">
        <v>0</v>
      </c>
    </row>
    <row r="159" spans="1:9" ht="63">
      <c r="A159" s="163" t="s">
        <v>1144</v>
      </c>
      <c r="B159" s="113" t="s">
        <v>129</v>
      </c>
      <c r="C159" s="113" t="s">
        <v>232</v>
      </c>
      <c r="D159" s="113" t="s">
        <v>227</v>
      </c>
      <c r="E159" s="113" t="s">
        <v>68</v>
      </c>
      <c r="F159" s="113" t="s">
        <v>69</v>
      </c>
      <c r="G159" s="113" t="s">
        <v>1124</v>
      </c>
      <c r="H159" s="113" t="s">
        <v>108</v>
      </c>
      <c r="I159" s="115">
        <v>0</v>
      </c>
    </row>
    <row r="160" spans="1:9" ht="94.5">
      <c r="A160" s="188" t="s">
        <v>991</v>
      </c>
      <c r="B160" s="113" t="s">
        <v>129</v>
      </c>
      <c r="C160" s="113" t="s">
        <v>232</v>
      </c>
      <c r="D160" s="113" t="s">
        <v>992</v>
      </c>
      <c r="E160" s="113" t="s">
        <v>68</v>
      </c>
      <c r="F160" s="113" t="s">
        <v>69</v>
      </c>
      <c r="G160" s="113" t="s">
        <v>993</v>
      </c>
      <c r="H160" s="113" t="s">
        <v>108</v>
      </c>
      <c r="I160" s="115">
        <v>0</v>
      </c>
    </row>
    <row r="161" spans="1:9" ht="173.25">
      <c r="A161" s="460" t="s">
        <v>430</v>
      </c>
      <c r="B161" s="113" t="s">
        <v>129</v>
      </c>
      <c r="C161" s="113" t="s">
        <v>232</v>
      </c>
      <c r="D161" s="113" t="s">
        <v>227</v>
      </c>
      <c r="E161" s="113" t="s">
        <v>68</v>
      </c>
      <c r="F161" s="113" t="s">
        <v>69</v>
      </c>
      <c r="G161" s="113" t="s">
        <v>518</v>
      </c>
      <c r="H161" s="113" t="s">
        <v>108</v>
      </c>
      <c r="I161" s="115">
        <v>372615</v>
      </c>
    </row>
    <row r="162" spans="1:9" ht="157.5">
      <c r="A162" s="165" t="s">
        <v>1268</v>
      </c>
      <c r="B162" s="113" t="s">
        <v>129</v>
      </c>
      <c r="C162" s="113" t="s">
        <v>232</v>
      </c>
      <c r="D162" s="113" t="s">
        <v>227</v>
      </c>
      <c r="E162" s="113" t="s">
        <v>68</v>
      </c>
      <c r="F162" s="113" t="s">
        <v>69</v>
      </c>
      <c r="G162" s="113" t="s">
        <v>519</v>
      </c>
      <c r="H162" s="113" t="s">
        <v>108</v>
      </c>
      <c r="I162" s="115">
        <v>40520912</v>
      </c>
    </row>
    <row r="163" spans="1:9" ht="15.75">
      <c r="A163" s="176" t="s">
        <v>233</v>
      </c>
      <c r="B163" s="22" t="s">
        <v>129</v>
      </c>
      <c r="C163" s="22" t="s">
        <v>234</v>
      </c>
      <c r="D163" s="22"/>
      <c r="E163" s="22"/>
      <c r="F163" s="22"/>
      <c r="G163" s="22"/>
      <c r="H163" s="22"/>
      <c r="I163" s="131">
        <f>I164+I177+I184+I185+I186+I187+I190+I191+I188+I189</f>
        <v>138304419.52</v>
      </c>
    </row>
    <row r="164" spans="1:9" ht="15.75">
      <c r="A164" s="181" t="s">
        <v>48</v>
      </c>
      <c r="B164" s="19" t="s">
        <v>129</v>
      </c>
      <c r="C164" s="19" t="s">
        <v>234</v>
      </c>
      <c r="D164" s="19"/>
      <c r="E164" s="19"/>
      <c r="F164" s="19"/>
      <c r="G164" s="19"/>
      <c r="H164" s="19"/>
      <c r="I164" s="131">
        <f>SUM(I165:I176)</f>
        <v>30076934.490000002</v>
      </c>
    </row>
    <row r="165" spans="1:9" ht="78.75">
      <c r="A165" s="163" t="s">
        <v>436</v>
      </c>
      <c r="B165" s="113" t="s">
        <v>129</v>
      </c>
      <c r="C165" s="113" t="s">
        <v>234</v>
      </c>
      <c r="D165" s="113" t="s">
        <v>227</v>
      </c>
      <c r="E165" s="113" t="s">
        <v>60</v>
      </c>
      <c r="F165" s="113" t="s">
        <v>69</v>
      </c>
      <c r="G165" s="113" t="s">
        <v>520</v>
      </c>
      <c r="H165" s="113" t="s">
        <v>108</v>
      </c>
      <c r="I165" s="115">
        <v>5965142.43</v>
      </c>
    </row>
    <row r="166" spans="1:9" ht="110.25">
      <c r="A166" s="165" t="s">
        <v>690</v>
      </c>
      <c r="B166" s="113" t="s">
        <v>129</v>
      </c>
      <c r="C166" s="113" t="s">
        <v>234</v>
      </c>
      <c r="D166" s="113" t="s">
        <v>227</v>
      </c>
      <c r="E166" s="113" t="s">
        <v>60</v>
      </c>
      <c r="F166" s="113" t="s">
        <v>69</v>
      </c>
      <c r="G166" s="113" t="s">
        <v>706</v>
      </c>
      <c r="H166" s="113" t="s">
        <v>108</v>
      </c>
      <c r="I166" s="115">
        <v>6193211.07</v>
      </c>
    </row>
    <row r="167" spans="1:9" ht="94.5">
      <c r="A167" s="165" t="s">
        <v>691</v>
      </c>
      <c r="B167" s="113" t="s">
        <v>129</v>
      </c>
      <c r="C167" s="113" t="s">
        <v>234</v>
      </c>
      <c r="D167" s="113" t="s">
        <v>227</v>
      </c>
      <c r="E167" s="113" t="s">
        <v>60</v>
      </c>
      <c r="F167" s="113" t="s">
        <v>69</v>
      </c>
      <c r="G167" s="113" t="s">
        <v>707</v>
      </c>
      <c r="H167" s="113" t="s">
        <v>108</v>
      </c>
      <c r="I167" s="115">
        <v>7532485.85</v>
      </c>
    </row>
    <row r="168" spans="1:9" ht="78.75">
      <c r="A168" s="165" t="s">
        <v>1103</v>
      </c>
      <c r="B168" s="113" t="s">
        <v>129</v>
      </c>
      <c r="C168" s="113" t="s">
        <v>234</v>
      </c>
      <c r="D168" s="113" t="s">
        <v>227</v>
      </c>
      <c r="E168" s="113" t="s">
        <v>60</v>
      </c>
      <c r="F168" s="113" t="s">
        <v>69</v>
      </c>
      <c r="G168" s="113" t="s">
        <v>1093</v>
      </c>
      <c r="H168" s="113" t="s">
        <v>108</v>
      </c>
      <c r="I168" s="115">
        <v>1169669.18</v>
      </c>
    </row>
    <row r="169" spans="1:9" ht="63">
      <c r="A169" s="165" t="s">
        <v>1104</v>
      </c>
      <c r="B169" s="113" t="s">
        <v>129</v>
      </c>
      <c r="C169" s="113" t="s">
        <v>234</v>
      </c>
      <c r="D169" s="113" t="s">
        <v>227</v>
      </c>
      <c r="E169" s="113" t="s">
        <v>60</v>
      </c>
      <c r="F169" s="113" t="s">
        <v>69</v>
      </c>
      <c r="G169" s="113" t="s">
        <v>1094</v>
      </c>
      <c r="H169" s="113" t="s">
        <v>108</v>
      </c>
      <c r="I169" s="115">
        <v>0</v>
      </c>
    </row>
    <row r="170" spans="1:9" ht="94.5">
      <c r="A170" s="165" t="s">
        <v>1105</v>
      </c>
      <c r="B170" s="113" t="s">
        <v>129</v>
      </c>
      <c r="C170" s="113" t="s">
        <v>234</v>
      </c>
      <c r="D170" s="113" t="s">
        <v>227</v>
      </c>
      <c r="E170" s="113" t="s">
        <v>60</v>
      </c>
      <c r="F170" s="113" t="s">
        <v>69</v>
      </c>
      <c r="G170" s="113" t="s">
        <v>1095</v>
      </c>
      <c r="H170" s="113" t="s">
        <v>108</v>
      </c>
      <c r="I170" s="115">
        <v>0</v>
      </c>
    </row>
    <row r="171" spans="1:9" ht="63">
      <c r="A171" s="165" t="s">
        <v>1145</v>
      </c>
      <c r="B171" s="113" t="s">
        <v>129</v>
      </c>
      <c r="C171" s="113" t="s">
        <v>234</v>
      </c>
      <c r="D171" s="113" t="s">
        <v>227</v>
      </c>
      <c r="E171" s="113" t="s">
        <v>60</v>
      </c>
      <c r="F171" s="113" t="s">
        <v>69</v>
      </c>
      <c r="G171" s="113" t="s">
        <v>1127</v>
      </c>
      <c r="H171" s="113" t="s">
        <v>108</v>
      </c>
      <c r="I171" s="115">
        <v>0</v>
      </c>
    </row>
    <row r="172" spans="1:9" ht="102.75" customHeight="1">
      <c r="A172" s="129" t="s">
        <v>1512</v>
      </c>
      <c r="B172" s="21" t="s">
        <v>129</v>
      </c>
      <c r="C172" s="21" t="s">
        <v>234</v>
      </c>
      <c r="D172" s="21" t="s">
        <v>227</v>
      </c>
      <c r="E172" s="21" t="s">
        <v>60</v>
      </c>
      <c r="F172" s="21" t="s">
        <v>69</v>
      </c>
      <c r="G172" s="21" t="s">
        <v>708</v>
      </c>
      <c r="H172" s="21" t="s">
        <v>108</v>
      </c>
      <c r="I172" s="80">
        <v>0</v>
      </c>
    </row>
    <row r="173" spans="1:9" ht="94.5">
      <c r="A173" s="165" t="s">
        <v>693</v>
      </c>
      <c r="B173" s="113" t="s">
        <v>129</v>
      </c>
      <c r="C173" s="113" t="s">
        <v>234</v>
      </c>
      <c r="D173" s="113" t="s">
        <v>227</v>
      </c>
      <c r="E173" s="113" t="s">
        <v>60</v>
      </c>
      <c r="F173" s="113" t="s">
        <v>69</v>
      </c>
      <c r="G173" s="113" t="s">
        <v>709</v>
      </c>
      <c r="H173" s="113" t="s">
        <v>108</v>
      </c>
      <c r="I173" s="115">
        <v>8866425.96</v>
      </c>
    </row>
    <row r="174" spans="1:9" ht="78.75" hidden="1">
      <c r="A174" s="165" t="s">
        <v>565</v>
      </c>
      <c r="B174" s="113" t="s">
        <v>129</v>
      </c>
      <c r="C174" s="113" t="s">
        <v>234</v>
      </c>
      <c r="D174" s="113" t="s">
        <v>227</v>
      </c>
      <c r="E174" s="113" t="s">
        <v>60</v>
      </c>
      <c r="F174" s="113" t="s">
        <v>69</v>
      </c>
      <c r="G174" s="113" t="s">
        <v>568</v>
      </c>
      <c r="H174" s="113" t="s">
        <v>108</v>
      </c>
      <c r="I174" s="80">
        <v>0</v>
      </c>
    </row>
    <row r="175" spans="1:9" ht="94.5">
      <c r="A175" s="165" t="s">
        <v>684</v>
      </c>
      <c r="B175" s="113" t="s">
        <v>129</v>
      </c>
      <c r="C175" s="113" t="s">
        <v>234</v>
      </c>
      <c r="D175" s="113">
        <v>11</v>
      </c>
      <c r="E175" s="113" t="s">
        <v>68</v>
      </c>
      <c r="F175" s="113" t="s">
        <v>69</v>
      </c>
      <c r="G175" s="113" t="s">
        <v>522</v>
      </c>
      <c r="H175" s="113" t="s">
        <v>108</v>
      </c>
      <c r="I175" s="115">
        <v>350000</v>
      </c>
    </row>
    <row r="176" spans="1:9" ht="94.5" hidden="1">
      <c r="A176" s="200" t="s">
        <v>958</v>
      </c>
      <c r="B176" s="113" t="s">
        <v>129</v>
      </c>
      <c r="C176" s="113" t="s">
        <v>234</v>
      </c>
      <c r="D176" s="113" t="s">
        <v>227</v>
      </c>
      <c r="E176" s="113" t="s">
        <v>60</v>
      </c>
      <c r="F176" s="113" t="s">
        <v>69</v>
      </c>
      <c r="G176" s="113" t="s">
        <v>959</v>
      </c>
      <c r="H176" s="113" t="s">
        <v>108</v>
      </c>
      <c r="I176" s="115">
        <v>0</v>
      </c>
    </row>
    <row r="177" spans="1:9" ht="15.75">
      <c r="A177" s="247" t="s">
        <v>290</v>
      </c>
      <c r="B177" s="19" t="s">
        <v>129</v>
      </c>
      <c r="C177" s="19" t="s">
        <v>234</v>
      </c>
      <c r="D177" s="19"/>
      <c r="E177" s="19"/>
      <c r="F177" s="19"/>
      <c r="G177" s="19"/>
      <c r="H177" s="19"/>
      <c r="I177" s="193">
        <f>SUM(I178:I183)</f>
        <v>17212187.03</v>
      </c>
    </row>
    <row r="178" spans="1:9" ht="94.5">
      <c r="A178" s="163" t="s">
        <v>523</v>
      </c>
      <c r="B178" s="113" t="s">
        <v>129</v>
      </c>
      <c r="C178" s="113" t="s">
        <v>234</v>
      </c>
      <c r="D178" s="113" t="s">
        <v>227</v>
      </c>
      <c r="E178" s="113" t="s">
        <v>60</v>
      </c>
      <c r="F178" s="113" t="s">
        <v>69</v>
      </c>
      <c r="G178" s="113" t="s">
        <v>524</v>
      </c>
      <c r="H178" s="113" t="s">
        <v>161</v>
      </c>
      <c r="I178" s="115">
        <v>5582697.84</v>
      </c>
    </row>
    <row r="179" spans="1:9" ht="47.25">
      <c r="A179" s="163" t="s">
        <v>597</v>
      </c>
      <c r="B179" s="113" t="s">
        <v>129</v>
      </c>
      <c r="C179" s="113" t="s">
        <v>234</v>
      </c>
      <c r="D179" s="113" t="s">
        <v>227</v>
      </c>
      <c r="E179" s="113" t="s">
        <v>60</v>
      </c>
      <c r="F179" s="113" t="s">
        <v>69</v>
      </c>
      <c r="G179" s="113" t="s">
        <v>524</v>
      </c>
      <c r="H179" s="113" t="s">
        <v>162</v>
      </c>
      <c r="I179" s="115">
        <v>9994881.27</v>
      </c>
    </row>
    <row r="180" spans="1:9" ht="31.5">
      <c r="A180" s="163" t="s">
        <v>440</v>
      </c>
      <c r="B180" s="113" t="s">
        <v>129</v>
      </c>
      <c r="C180" s="113" t="s">
        <v>234</v>
      </c>
      <c r="D180" s="113" t="s">
        <v>227</v>
      </c>
      <c r="E180" s="113" t="s">
        <v>60</v>
      </c>
      <c r="F180" s="113" t="s">
        <v>69</v>
      </c>
      <c r="G180" s="113" t="s">
        <v>524</v>
      </c>
      <c r="H180" s="113" t="s">
        <v>163</v>
      </c>
      <c r="I180" s="115">
        <v>178607.92</v>
      </c>
    </row>
    <row r="181" spans="1:9" ht="63">
      <c r="A181" s="165" t="s">
        <v>598</v>
      </c>
      <c r="B181" s="113" t="s">
        <v>129</v>
      </c>
      <c r="C181" s="113" t="s">
        <v>234</v>
      </c>
      <c r="D181" s="113" t="s">
        <v>227</v>
      </c>
      <c r="E181" s="113" t="s">
        <v>60</v>
      </c>
      <c r="F181" s="113" t="s">
        <v>69</v>
      </c>
      <c r="G181" s="113" t="s">
        <v>569</v>
      </c>
      <c r="H181" s="113" t="s">
        <v>162</v>
      </c>
      <c r="I181" s="80">
        <v>0</v>
      </c>
    </row>
    <row r="182" spans="1:9" ht="110.25">
      <c r="A182" s="165" t="s">
        <v>729</v>
      </c>
      <c r="B182" s="113" t="s">
        <v>129</v>
      </c>
      <c r="C182" s="113" t="s">
        <v>234</v>
      </c>
      <c r="D182" s="113">
        <v>11</v>
      </c>
      <c r="E182" s="113" t="s">
        <v>68</v>
      </c>
      <c r="F182" s="113" t="s">
        <v>69</v>
      </c>
      <c r="G182" s="113" t="s">
        <v>685</v>
      </c>
      <c r="H182" s="113" t="s">
        <v>161</v>
      </c>
      <c r="I182" s="115">
        <v>56000</v>
      </c>
    </row>
    <row r="183" spans="1:9" ht="66.75" customHeight="1">
      <c r="A183" s="165" t="s">
        <v>599</v>
      </c>
      <c r="B183" s="113" t="s">
        <v>129</v>
      </c>
      <c r="C183" s="113" t="s">
        <v>234</v>
      </c>
      <c r="D183" s="113" t="s">
        <v>227</v>
      </c>
      <c r="E183" s="113" t="s">
        <v>60</v>
      </c>
      <c r="F183" s="113" t="s">
        <v>69</v>
      </c>
      <c r="G183" s="113" t="s">
        <v>525</v>
      </c>
      <c r="H183" s="113" t="s">
        <v>162</v>
      </c>
      <c r="I183" s="115">
        <v>1400000</v>
      </c>
    </row>
    <row r="184" spans="1:9" ht="126">
      <c r="A184" s="163" t="s">
        <v>715</v>
      </c>
      <c r="B184" s="113" t="s">
        <v>129</v>
      </c>
      <c r="C184" s="113" t="s">
        <v>234</v>
      </c>
      <c r="D184" s="113" t="s">
        <v>227</v>
      </c>
      <c r="E184" s="113" t="s">
        <v>60</v>
      </c>
      <c r="F184" s="113" t="s">
        <v>69</v>
      </c>
      <c r="G184" s="113" t="s">
        <v>526</v>
      </c>
      <c r="H184" s="113" t="s">
        <v>162</v>
      </c>
      <c r="I184" s="115">
        <v>37380</v>
      </c>
    </row>
    <row r="185" spans="1:9" ht="236.25">
      <c r="A185" s="165" t="s">
        <v>716</v>
      </c>
      <c r="B185" s="113" t="s">
        <v>129</v>
      </c>
      <c r="C185" s="113" t="s">
        <v>234</v>
      </c>
      <c r="D185" s="113" t="s">
        <v>227</v>
      </c>
      <c r="E185" s="113" t="s">
        <v>60</v>
      </c>
      <c r="F185" s="113" t="s">
        <v>69</v>
      </c>
      <c r="G185" s="113" t="s">
        <v>527</v>
      </c>
      <c r="H185" s="113" t="s">
        <v>161</v>
      </c>
      <c r="I185" s="115">
        <f>11363028.4+3431634.59</f>
        <v>14794662.99</v>
      </c>
    </row>
    <row r="186" spans="1:9" ht="189">
      <c r="A186" s="165" t="s">
        <v>717</v>
      </c>
      <c r="B186" s="113" t="s">
        <v>129</v>
      </c>
      <c r="C186" s="113" t="s">
        <v>234</v>
      </c>
      <c r="D186" s="113" t="s">
        <v>227</v>
      </c>
      <c r="E186" s="113" t="s">
        <v>60</v>
      </c>
      <c r="F186" s="113" t="s">
        <v>69</v>
      </c>
      <c r="G186" s="113" t="s">
        <v>527</v>
      </c>
      <c r="H186" s="113" t="s">
        <v>162</v>
      </c>
      <c r="I186" s="115">
        <v>206112</v>
      </c>
    </row>
    <row r="187" spans="1:9" ht="204.75">
      <c r="A187" s="165" t="s">
        <v>718</v>
      </c>
      <c r="B187" s="113" t="s">
        <v>129</v>
      </c>
      <c r="C187" s="113" t="s">
        <v>234</v>
      </c>
      <c r="D187" s="113" t="s">
        <v>227</v>
      </c>
      <c r="E187" s="113" t="s">
        <v>60</v>
      </c>
      <c r="F187" s="113" t="s">
        <v>69</v>
      </c>
      <c r="G187" s="113" t="s">
        <v>527</v>
      </c>
      <c r="H187" s="113" t="s">
        <v>108</v>
      </c>
      <c r="I187" s="115">
        <v>64120883.01</v>
      </c>
    </row>
    <row r="188" spans="1:9" ht="173.25">
      <c r="A188" s="165" t="s">
        <v>1396</v>
      </c>
      <c r="B188" s="113" t="s">
        <v>129</v>
      </c>
      <c r="C188" s="113" t="s">
        <v>234</v>
      </c>
      <c r="D188" s="113" t="s">
        <v>227</v>
      </c>
      <c r="E188" s="113" t="s">
        <v>60</v>
      </c>
      <c r="F188" s="113" t="s">
        <v>69</v>
      </c>
      <c r="G188" s="113" t="s">
        <v>1394</v>
      </c>
      <c r="H188" s="113" t="s">
        <v>161</v>
      </c>
      <c r="I188" s="115">
        <v>1406160</v>
      </c>
    </row>
    <row r="189" spans="1:9" ht="141.75">
      <c r="A189" s="165" t="s">
        <v>1395</v>
      </c>
      <c r="B189" s="113" t="s">
        <v>129</v>
      </c>
      <c r="C189" s="113" t="s">
        <v>234</v>
      </c>
      <c r="D189" s="113" t="s">
        <v>227</v>
      </c>
      <c r="E189" s="113" t="s">
        <v>60</v>
      </c>
      <c r="F189" s="113" t="s">
        <v>69</v>
      </c>
      <c r="G189" s="113" t="s">
        <v>1394</v>
      </c>
      <c r="H189" s="113" t="s">
        <v>108</v>
      </c>
      <c r="I189" s="115">
        <v>4843440</v>
      </c>
    </row>
    <row r="190" spans="1:9" ht="78.75">
      <c r="A190" s="165" t="s">
        <v>1149</v>
      </c>
      <c r="B190" s="113" t="s">
        <v>129</v>
      </c>
      <c r="C190" s="113" t="s">
        <v>234</v>
      </c>
      <c r="D190" s="113" t="s">
        <v>521</v>
      </c>
      <c r="E190" s="113" t="s">
        <v>116</v>
      </c>
      <c r="F190" s="113" t="s">
        <v>1175</v>
      </c>
      <c r="G190" s="113" t="s">
        <v>1176</v>
      </c>
      <c r="H190" s="113" t="s">
        <v>162</v>
      </c>
      <c r="I190" s="115"/>
    </row>
    <row r="191" spans="1:9" ht="204.75">
      <c r="A191" s="165" t="s">
        <v>473</v>
      </c>
      <c r="B191" s="113" t="s">
        <v>129</v>
      </c>
      <c r="C191" s="113" t="s">
        <v>234</v>
      </c>
      <c r="D191" s="113" t="s">
        <v>160</v>
      </c>
      <c r="E191" s="113" t="s">
        <v>116</v>
      </c>
      <c r="F191" s="113" t="s">
        <v>493</v>
      </c>
      <c r="G191" s="113" t="s">
        <v>528</v>
      </c>
      <c r="H191" s="113" t="s">
        <v>108</v>
      </c>
      <c r="I191" s="115">
        <v>5606660</v>
      </c>
    </row>
    <row r="192" spans="1:9" ht="15.75">
      <c r="A192" s="127" t="s">
        <v>712</v>
      </c>
      <c r="B192" s="22" t="s">
        <v>129</v>
      </c>
      <c r="C192" s="22" t="s">
        <v>711</v>
      </c>
      <c r="D192" s="22"/>
      <c r="E192" s="22"/>
      <c r="F192" s="22"/>
      <c r="G192" s="22"/>
      <c r="H192" s="22"/>
      <c r="I192" s="180">
        <f>SUM(I193:I200)</f>
        <v>5662441.9</v>
      </c>
    </row>
    <row r="193" spans="1:9" ht="99" customHeight="1">
      <c r="A193" s="165" t="s">
        <v>529</v>
      </c>
      <c r="B193" s="113" t="s">
        <v>129</v>
      </c>
      <c r="C193" s="113" t="s">
        <v>711</v>
      </c>
      <c r="D193" s="113" t="s">
        <v>227</v>
      </c>
      <c r="E193" s="113" t="s">
        <v>228</v>
      </c>
      <c r="F193" s="113" t="s">
        <v>69</v>
      </c>
      <c r="G193" s="113" t="s">
        <v>530</v>
      </c>
      <c r="H193" s="113" t="s">
        <v>108</v>
      </c>
      <c r="I193" s="179">
        <f>4905060.25-7520.42</f>
        <v>4897539.83</v>
      </c>
    </row>
    <row r="194" spans="1:9" ht="102.75" customHeight="1">
      <c r="A194" s="165" t="s">
        <v>844</v>
      </c>
      <c r="B194" s="113" t="s">
        <v>129</v>
      </c>
      <c r="C194" s="113" t="s">
        <v>711</v>
      </c>
      <c r="D194" s="113" t="s">
        <v>227</v>
      </c>
      <c r="E194" s="113" t="s">
        <v>228</v>
      </c>
      <c r="F194" s="113" t="s">
        <v>69</v>
      </c>
      <c r="G194" s="113" t="s">
        <v>846</v>
      </c>
      <c r="H194" s="113" t="s">
        <v>108</v>
      </c>
      <c r="I194" s="177">
        <v>7520.42</v>
      </c>
    </row>
    <row r="195" spans="1:9" ht="110.25">
      <c r="A195" s="165" t="s">
        <v>710</v>
      </c>
      <c r="B195" s="113" t="s">
        <v>129</v>
      </c>
      <c r="C195" s="113" t="s">
        <v>711</v>
      </c>
      <c r="D195" s="113" t="s">
        <v>227</v>
      </c>
      <c r="E195" s="113" t="s">
        <v>228</v>
      </c>
      <c r="F195" s="113" t="s">
        <v>69</v>
      </c>
      <c r="G195" s="113" t="s">
        <v>531</v>
      </c>
      <c r="H195" s="113" t="s">
        <v>108</v>
      </c>
      <c r="I195" s="177">
        <v>619181.65</v>
      </c>
    </row>
    <row r="196" spans="1:9" ht="78.75">
      <c r="A196" s="165" t="s">
        <v>1120</v>
      </c>
      <c r="B196" s="113" t="s">
        <v>129</v>
      </c>
      <c r="C196" s="113" t="s">
        <v>711</v>
      </c>
      <c r="D196" s="113" t="s">
        <v>227</v>
      </c>
      <c r="E196" s="113" t="s">
        <v>228</v>
      </c>
      <c r="F196" s="113" t="s">
        <v>69</v>
      </c>
      <c r="G196" s="113" t="s">
        <v>1121</v>
      </c>
      <c r="H196" s="113" t="s">
        <v>108</v>
      </c>
      <c r="I196" s="177">
        <v>0</v>
      </c>
    </row>
    <row r="197" spans="1:9" ht="78.75">
      <c r="A197" s="194" t="s">
        <v>1146</v>
      </c>
      <c r="B197" s="113" t="s">
        <v>129</v>
      </c>
      <c r="C197" s="113" t="s">
        <v>711</v>
      </c>
      <c r="D197" s="113" t="s">
        <v>227</v>
      </c>
      <c r="E197" s="113" t="s">
        <v>228</v>
      </c>
      <c r="F197" s="113" t="s">
        <v>69</v>
      </c>
      <c r="G197" s="113" t="s">
        <v>1131</v>
      </c>
      <c r="H197" s="113" t="s">
        <v>108</v>
      </c>
      <c r="I197" s="177">
        <v>0</v>
      </c>
    </row>
    <row r="198" spans="1:9" ht="94.5">
      <c r="A198" s="194" t="s">
        <v>1147</v>
      </c>
      <c r="B198" s="113" t="s">
        <v>129</v>
      </c>
      <c r="C198" s="113" t="s">
        <v>711</v>
      </c>
      <c r="D198" s="113" t="s">
        <v>227</v>
      </c>
      <c r="E198" s="113" t="s">
        <v>228</v>
      </c>
      <c r="F198" s="113" t="s">
        <v>69</v>
      </c>
      <c r="G198" s="113" t="s">
        <v>1132</v>
      </c>
      <c r="H198" s="113" t="s">
        <v>108</v>
      </c>
      <c r="I198" s="177">
        <v>0</v>
      </c>
    </row>
    <row r="199" spans="1:9" ht="47.25">
      <c r="A199" s="135" t="s">
        <v>1321</v>
      </c>
      <c r="B199" s="185">
        <v>909</v>
      </c>
      <c r="C199" s="186" t="s">
        <v>711</v>
      </c>
      <c r="D199" s="186" t="s">
        <v>227</v>
      </c>
      <c r="E199" s="186" t="s">
        <v>228</v>
      </c>
      <c r="F199" s="186" t="s">
        <v>69</v>
      </c>
      <c r="G199" s="63" t="s">
        <v>1513</v>
      </c>
      <c r="H199" s="186" t="s">
        <v>108</v>
      </c>
      <c r="I199" s="189">
        <v>138200</v>
      </c>
    </row>
    <row r="200" spans="1:9" ht="63">
      <c r="A200" s="194" t="s">
        <v>1148</v>
      </c>
      <c r="B200" s="113" t="s">
        <v>129</v>
      </c>
      <c r="C200" s="113" t="s">
        <v>711</v>
      </c>
      <c r="D200" s="113" t="s">
        <v>227</v>
      </c>
      <c r="E200" s="113" t="s">
        <v>228</v>
      </c>
      <c r="F200" s="113" t="s">
        <v>69</v>
      </c>
      <c r="G200" s="113" t="s">
        <v>1133</v>
      </c>
      <c r="H200" s="113" t="s">
        <v>108</v>
      </c>
      <c r="I200" s="177">
        <v>0</v>
      </c>
    </row>
    <row r="201" spans="1:9" ht="15.75">
      <c r="A201" s="182" t="s">
        <v>137</v>
      </c>
      <c r="B201" s="22" t="s">
        <v>129</v>
      </c>
      <c r="C201" s="22" t="s">
        <v>138</v>
      </c>
      <c r="D201" s="22"/>
      <c r="E201" s="22"/>
      <c r="F201" s="22"/>
      <c r="G201" s="22"/>
      <c r="H201" s="22"/>
      <c r="I201" s="131">
        <f>SUM(I202:I204)</f>
        <v>579348</v>
      </c>
    </row>
    <row r="202" spans="1:9" ht="63">
      <c r="A202" s="165" t="s">
        <v>601</v>
      </c>
      <c r="B202" s="185">
        <v>909</v>
      </c>
      <c r="C202" s="186" t="s">
        <v>138</v>
      </c>
      <c r="D202" s="186" t="s">
        <v>227</v>
      </c>
      <c r="E202" s="186" t="s">
        <v>60</v>
      </c>
      <c r="F202" s="186" t="s">
        <v>69</v>
      </c>
      <c r="G202" s="186" t="s">
        <v>730</v>
      </c>
      <c r="H202" s="186" t="s">
        <v>162</v>
      </c>
      <c r="I202" s="189">
        <f>71148+63525</f>
        <v>134673</v>
      </c>
    </row>
    <row r="203" spans="1:9" ht="78.75">
      <c r="A203" s="165" t="s">
        <v>1341</v>
      </c>
      <c r="B203" s="185">
        <v>909</v>
      </c>
      <c r="C203" s="186" t="s">
        <v>138</v>
      </c>
      <c r="D203" s="186" t="s">
        <v>227</v>
      </c>
      <c r="E203" s="186" t="s">
        <v>60</v>
      </c>
      <c r="F203" s="186" t="s">
        <v>69</v>
      </c>
      <c r="G203" s="186" t="s">
        <v>730</v>
      </c>
      <c r="H203" s="186" t="s">
        <v>108</v>
      </c>
      <c r="I203" s="115">
        <v>393855</v>
      </c>
    </row>
    <row r="204" spans="1:9" ht="94.5">
      <c r="A204" s="163" t="s">
        <v>683</v>
      </c>
      <c r="B204" s="113" t="s">
        <v>129</v>
      </c>
      <c r="C204" s="113" t="s">
        <v>138</v>
      </c>
      <c r="D204" s="186" t="s">
        <v>227</v>
      </c>
      <c r="E204" s="186" t="s">
        <v>60</v>
      </c>
      <c r="F204" s="113" t="s">
        <v>69</v>
      </c>
      <c r="G204" s="113" t="s">
        <v>533</v>
      </c>
      <c r="H204" s="113" t="s">
        <v>108</v>
      </c>
      <c r="I204" s="177">
        <v>50820</v>
      </c>
    </row>
    <row r="205" spans="1:9" ht="15.75">
      <c r="A205" s="176" t="s">
        <v>235</v>
      </c>
      <c r="B205" s="22" t="s">
        <v>129</v>
      </c>
      <c r="C205" s="22" t="s">
        <v>236</v>
      </c>
      <c r="D205" s="22"/>
      <c r="E205" s="22"/>
      <c r="F205" s="22"/>
      <c r="G205" s="22"/>
      <c r="H205" s="22"/>
      <c r="I205" s="131">
        <f>SUM(I206:I211)</f>
        <v>12161734.930000002</v>
      </c>
    </row>
    <row r="206" spans="1:9" ht="110.25">
      <c r="A206" s="163" t="s">
        <v>540</v>
      </c>
      <c r="B206" s="113" t="s">
        <v>129</v>
      </c>
      <c r="C206" s="113" t="s">
        <v>236</v>
      </c>
      <c r="D206" s="113" t="s">
        <v>117</v>
      </c>
      <c r="E206" s="113" t="s">
        <v>60</v>
      </c>
      <c r="F206" s="113" t="s">
        <v>117</v>
      </c>
      <c r="G206" s="113" t="s">
        <v>535</v>
      </c>
      <c r="H206" s="113" t="s">
        <v>161</v>
      </c>
      <c r="I206" s="177">
        <f>4278731.61+180013.49</f>
        <v>4458745.100000001</v>
      </c>
    </row>
    <row r="207" spans="1:9" ht="63">
      <c r="A207" s="163" t="s">
        <v>586</v>
      </c>
      <c r="B207" s="113" t="s">
        <v>129</v>
      </c>
      <c r="C207" s="113" t="s">
        <v>236</v>
      </c>
      <c r="D207" s="113" t="s">
        <v>117</v>
      </c>
      <c r="E207" s="113" t="s">
        <v>60</v>
      </c>
      <c r="F207" s="113" t="s">
        <v>117</v>
      </c>
      <c r="G207" s="113" t="s">
        <v>535</v>
      </c>
      <c r="H207" s="113" t="s">
        <v>162</v>
      </c>
      <c r="I207" s="115">
        <v>786950.65</v>
      </c>
    </row>
    <row r="208" spans="1:9" ht="47.25">
      <c r="A208" s="163" t="s">
        <v>534</v>
      </c>
      <c r="B208" s="113" t="s">
        <v>129</v>
      </c>
      <c r="C208" s="113" t="s">
        <v>236</v>
      </c>
      <c r="D208" s="113" t="s">
        <v>117</v>
      </c>
      <c r="E208" s="113" t="s">
        <v>60</v>
      </c>
      <c r="F208" s="113" t="s">
        <v>117</v>
      </c>
      <c r="G208" s="113" t="s">
        <v>535</v>
      </c>
      <c r="H208" s="113" t="s">
        <v>163</v>
      </c>
      <c r="I208" s="115">
        <v>0</v>
      </c>
    </row>
    <row r="209" spans="1:9" ht="63">
      <c r="A209" s="163" t="s">
        <v>1345</v>
      </c>
      <c r="B209" s="113" t="s">
        <v>129</v>
      </c>
      <c r="C209" s="113" t="s">
        <v>236</v>
      </c>
      <c r="D209" s="113" t="s">
        <v>227</v>
      </c>
      <c r="E209" s="113" t="s">
        <v>60</v>
      </c>
      <c r="F209" s="113" t="s">
        <v>1343</v>
      </c>
      <c r="G209" s="113" t="s">
        <v>1344</v>
      </c>
      <c r="H209" s="113" t="s">
        <v>162</v>
      </c>
      <c r="I209" s="115">
        <f>4509094.66+455.46</f>
        <v>4509550.12</v>
      </c>
    </row>
    <row r="210" spans="1:9" ht="63">
      <c r="A210" s="163" t="s">
        <v>1346</v>
      </c>
      <c r="B210" s="113" t="s">
        <v>129</v>
      </c>
      <c r="C210" s="113" t="s">
        <v>236</v>
      </c>
      <c r="D210" s="113" t="s">
        <v>227</v>
      </c>
      <c r="E210" s="113" t="s">
        <v>60</v>
      </c>
      <c r="F210" s="113" t="s">
        <v>1343</v>
      </c>
      <c r="G210" s="113" t="s">
        <v>1344</v>
      </c>
      <c r="H210" s="113" t="s">
        <v>108</v>
      </c>
      <c r="I210" s="115">
        <f>2254547.32+227.74</f>
        <v>2254775.06</v>
      </c>
    </row>
    <row r="211" spans="1:9" ht="78.75">
      <c r="A211" s="64" t="s">
        <v>962</v>
      </c>
      <c r="B211" s="113" t="s">
        <v>129</v>
      </c>
      <c r="C211" s="113" t="s">
        <v>236</v>
      </c>
      <c r="D211" s="113" t="s">
        <v>227</v>
      </c>
      <c r="E211" s="113" t="s">
        <v>60</v>
      </c>
      <c r="F211" s="113" t="s">
        <v>117</v>
      </c>
      <c r="G211" s="113" t="s">
        <v>971</v>
      </c>
      <c r="H211" s="113" t="s">
        <v>108</v>
      </c>
      <c r="I211" s="115">
        <v>151714</v>
      </c>
    </row>
    <row r="212" spans="1:9" ht="15.75">
      <c r="A212" s="183" t="s">
        <v>249</v>
      </c>
      <c r="B212" s="22" t="s">
        <v>129</v>
      </c>
      <c r="C212" s="22" t="s">
        <v>250</v>
      </c>
      <c r="D212" s="22"/>
      <c r="E212" s="22"/>
      <c r="F212" s="22"/>
      <c r="G212" s="22"/>
      <c r="H212" s="22"/>
      <c r="I212" s="131">
        <f>I213+I216</f>
        <v>1806988.7</v>
      </c>
    </row>
    <row r="213" spans="1:9" ht="15.75">
      <c r="A213" s="176" t="s">
        <v>200</v>
      </c>
      <c r="B213" s="22" t="s">
        <v>129</v>
      </c>
      <c r="C213" s="22" t="s">
        <v>201</v>
      </c>
      <c r="D213" s="22"/>
      <c r="E213" s="22"/>
      <c r="F213" s="22"/>
      <c r="G213" s="22"/>
      <c r="H213" s="22"/>
      <c r="I213" s="131">
        <f>I214+I215</f>
        <v>771988.7</v>
      </c>
    </row>
    <row r="214" spans="1:9" ht="110.25">
      <c r="A214" s="163" t="s">
        <v>538</v>
      </c>
      <c r="B214" s="113" t="s">
        <v>129</v>
      </c>
      <c r="C214" s="113" t="s">
        <v>201</v>
      </c>
      <c r="D214" s="113" t="s">
        <v>227</v>
      </c>
      <c r="E214" s="113" t="s">
        <v>68</v>
      </c>
      <c r="F214" s="113" t="s">
        <v>69</v>
      </c>
      <c r="G214" s="113" t="s">
        <v>537</v>
      </c>
      <c r="H214" s="113" t="s">
        <v>109</v>
      </c>
      <c r="I214" s="177">
        <v>693956.2</v>
      </c>
    </row>
    <row r="215" spans="1:9" ht="110.25">
      <c r="A215" s="163" t="s">
        <v>538</v>
      </c>
      <c r="B215" s="113" t="s">
        <v>129</v>
      </c>
      <c r="C215" s="113" t="s">
        <v>201</v>
      </c>
      <c r="D215" s="113" t="s">
        <v>227</v>
      </c>
      <c r="E215" s="113" t="s">
        <v>60</v>
      </c>
      <c r="F215" s="113" t="s">
        <v>69</v>
      </c>
      <c r="G215" s="113" t="s">
        <v>537</v>
      </c>
      <c r="H215" s="113" t="s">
        <v>109</v>
      </c>
      <c r="I215" s="115">
        <v>78032.5</v>
      </c>
    </row>
    <row r="216" spans="1:9" ht="15.75">
      <c r="A216" s="176" t="s">
        <v>324</v>
      </c>
      <c r="B216" s="22" t="s">
        <v>129</v>
      </c>
      <c r="C216" s="22" t="s">
        <v>323</v>
      </c>
      <c r="D216" s="22"/>
      <c r="E216" s="22"/>
      <c r="F216" s="22"/>
      <c r="G216" s="22"/>
      <c r="H216" s="22"/>
      <c r="I216" s="131">
        <f>I217+I218+I220</f>
        <v>1035000</v>
      </c>
    </row>
    <row r="217" spans="1:9" ht="99.75" customHeight="1">
      <c r="A217" s="163" t="s">
        <v>536</v>
      </c>
      <c r="B217" s="113" t="s">
        <v>129</v>
      </c>
      <c r="C217" s="113" t="s">
        <v>323</v>
      </c>
      <c r="D217" s="113" t="s">
        <v>160</v>
      </c>
      <c r="E217" s="113" t="s">
        <v>116</v>
      </c>
      <c r="F217" s="113" t="s">
        <v>493</v>
      </c>
      <c r="G217" s="113" t="s">
        <v>539</v>
      </c>
      <c r="H217" s="113" t="s">
        <v>109</v>
      </c>
      <c r="I217" s="177">
        <v>1035000</v>
      </c>
    </row>
    <row r="218" spans="1:9" ht="60.75" customHeight="1" hidden="1">
      <c r="A218" s="165" t="s">
        <v>912</v>
      </c>
      <c r="B218" s="113" t="s">
        <v>129</v>
      </c>
      <c r="C218" s="113" t="s">
        <v>323</v>
      </c>
      <c r="D218" s="113" t="s">
        <v>1258</v>
      </c>
      <c r="E218" s="113" t="s">
        <v>68</v>
      </c>
      <c r="F218" s="113" t="s">
        <v>117</v>
      </c>
      <c r="G218" s="113" t="s">
        <v>932</v>
      </c>
      <c r="H218" s="113" t="s">
        <v>162</v>
      </c>
      <c r="I218" s="177">
        <v>0</v>
      </c>
    </row>
    <row r="219" spans="1:9" ht="78.75" hidden="1">
      <c r="A219" s="165" t="s">
        <v>1262</v>
      </c>
      <c r="B219" s="113" t="s">
        <v>129</v>
      </c>
      <c r="C219" s="113" t="s">
        <v>323</v>
      </c>
      <c r="D219" s="113" t="s">
        <v>1258</v>
      </c>
      <c r="E219" s="113" t="s">
        <v>68</v>
      </c>
      <c r="F219" s="113" t="s">
        <v>69</v>
      </c>
      <c r="G219" s="113" t="s">
        <v>1264</v>
      </c>
      <c r="H219" s="113" t="s">
        <v>162</v>
      </c>
      <c r="I219" s="177">
        <v>0</v>
      </c>
    </row>
    <row r="220" spans="1:9" ht="78.75" customHeight="1" hidden="1">
      <c r="A220" s="129" t="s">
        <v>868</v>
      </c>
      <c r="B220" s="21" t="s">
        <v>129</v>
      </c>
      <c r="C220" s="21" t="s">
        <v>323</v>
      </c>
      <c r="D220" s="21" t="s">
        <v>1258</v>
      </c>
      <c r="E220" s="21" t="s">
        <v>68</v>
      </c>
      <c r="F220" s="21" t="s">
        <v>237</v>
      </c>
      <c r="G220" s="21" t="s">
        <v>933</v>
      </c>
      <c r="H220" s="21" t="s">
        <v>162</v>
      </c>
      <c r="I220" s="179">
        <v>0</v>
      </c>
    </row>
    <row r="221" spans="1:9" ht="31.5">
      <c r="A221" s="174" t="s">
        <v>113</v>
      </c>
      <c r="B221" s="175" t="s">
        <v>112</v>
      </c>
      <c r="C221" s="175"/>
      <c r="D221" s="175"/>
      <c r="E221" s="175"/>
      <c r="F221" s="175"/>
      <c r="G221" s="175"/>
      <c r="H221" s="175"/>
      <c r="I221" s="155">
        <f>I222+I233</f>
        <v>4576438.87</v>
      </c>
    </row>
    <row r="222" spans="1:9" ht="15.75">
      <c r="A222" s="176" t="s">
        <v>279</v>
      </c>
      <c r="B222" s="22" t="s">
        <v>112</v>
      </c>
      <c r="C222" s="22" t="s">
        <v>280</v>
      </c>
      <c r="D222" s="22"/>
      <c r="E222" s="22"/>
      <c r="F222" s="22"/>
      <c r="G222" s="22"/>
      <c r="H222" s="22"/>
      <c r="I222" s="131">
        <f>I223+I227+I229+I231</f>
        <v>4576438.87</v>
      </c>
    </row>
    <row r="223" spans="1:9" ht="47.25">
      <c r="A223" s="176" t="s">
        <v>607</v>
      </c>
      <c r="B223" s="22" t="s">
        <v>112</v>
      </c>
      <c r="C223" s="22" t="s">
        <v>128</v>
      </c>
      <c r="D223" s="22"/>
      <c r="E223" s="22"/>
      <c r="F223" s="22"/>
      <c r="G223" s="22"/>
      <c r="H223" s="22"/>
      <c r="I223" s="131">
        <f>SUM(I224:I226)</f>
        <v>4366700</v>
      </c>
    </row>
    <row r="224" spans="1:9" ht="110.25">
      <c r="A224" s="129" t="s">
        <v>541</v>
      </c>
      <c r="B224" s="21" t="s">
        <v>112</v>
      </c>
      <c r="C224" s="21" t="s">
        <v>128</v>
      </c>
      <c r="D224" s="21" t="s">
        <v>291</v>
      </c>
      <c r="E224" s="21" t="s">
        <v>68</v>
      </c>
      <c r="F224" s="21" t="s">
        <v>69</v>
      </c>
      <c r="G224" s="21" t="s">
        <v>542</v>
      </c>
      <c r="H224" s="21" t="s">
        <v>161</v>
      </c>
      <c r="I224" s="191">
        <v>4011985.99</v>
      </c>
    </row>
    <row r="225" spans="1:9" ht="63">
      <c r="A225" s="129" t="s">
        <v>600</v>
      </c>
      <c r="B225" s="21" t="s">
        <v>112</v>
      </c>
      <c r="C225" s="21" t="s">
        <v>128</v>
      </c>
      <c r="D225" s="21" t="s">
        <v>291</v>
      </c>
      <c r="E225" s="21" t="s">
        <v>68</v>
      </c>
      <c r="F225" s="21" t="s">
        <v>69</v>
      </c>
      <c r="G225" s="21" t="s">
        <v>542</v>
      </c>
      <c r="H225" s="21" t="s">
        <v>162</v>
      </c>
      <c r="I225" s="191">
        <v>354714.01</v>
      </c>
    </row>
    <row r="226" spans="1:9" ht="47.25">
      <c r="A226" s="129" t="s">
        <v>456</v>
      </c>
      <c r="B226" s="21" t="s">
        <v>112</v>
      </c>
      <c r="C226" s="21" t="s">
        <v>128</v>
      </c>
      <c r="D226" s="21" t="s">
        <v>291</v>
      </c>
      <c r="E226" s="21" t="s">
        <v>68</v>
      </c>
      <c r="F226" s="21" t="s">
        <v>69</v>
      </c>
      <c r="G226" s="21" t="s">
        <v>542</v>
      </c>
      <c r="H226" s="21" t="s">
        <v>163</v>
      </c>
      <c r="I226" s="80">
        <v>0</v>
      </c>
    </row>
    <row r="227" spans="1:9" ht="15.75">
      <c r="A227" s="168" t="s">
        <v>608</v>
      </c>
      <c r="B227" s="124" t="s">
        <v>112</v>
      </c>
      <c r="C227" s="124" t="s">
        <v>262</v>
      </c>
      <c r="D227" s="124"/>
      <c r="E227" s="124"/>
      <c r="F227" s="124"/>
      <c r="G227" s="124"/>
      <c r="H227" s="124"/>
      <c r="I227" s="131">
        <f>I228</f>
        <v>9738.87</v>
      </c>
    </row>
    <row r="228" spans="1:9" ht="63">
      <c r="A228" s="163" t="s">
        <v>1340</v>
      </c>
      <c r="B228" s="113" t="s">
        <v>112</v>
      </c>
      <c r="C228" s="113" t="s">
        <v>262</v>
      </c>
      <c r="D228" s="113" t="s">
        <v>543</v>
      </c>
      <c r="E228" s="113" t="s">
        <v>116</v>
      </c>
      <c r="F228" s="113" t="s">
        <v>493</v>
      </c>
      <c r="G228" s="113" t="s">
        <v>544</v>
      </c>
      <c r="H228" s="113" t="s">
        <v>53</v>
      </c>
      <c r="I228" s="115">
        <v>9738.87</v>
      </c>
    </row>
    <row r="229" spans="1:9" ht="15.75">
      <c r="A229" s="168" t="s">
        <v>1231</v>
      </c>
      <c r="B229" s="124" t="s">
        <v>112</v>
      </c>
      <c r="C229" s="124" t="s">
        <v>1232</v>
      </c>
      <c r="D229" s="102"/>
      <c r="E229" s="102"/>
      <c r="F229" s="102"/>
      <c r="G229" s="102"/>
      <c r="H229" s="102"/>
      <c r="I229" s="240">
        <f>I230</f>
        <v>200000</v>
      </c>
    </row>
    <row r="230" spans="1:9" ht="32.25" customHeight="1">
      <c r="A230" s="163" t="s">
        <v>1233</v>
      </c>
      <c r="B230" s="20" t="s">
        <v>112</v>
      </c>
      <c r="C230" s="20" t="s">
        <v>1232</v>
      </c>
      <c r="D230" s="20" t="s">
        <v>160</v>
      </c>
      <c r="E230" s="20" t="s">
        <v>116</v>
      </c>
      <c r="F230" s="20" t="s">
        <v>493</v>
      </c>
      <c r="G230" s="20" t="s">
        <v>1270</v>
      </c>
      <c r="H230" s="20" t="s">
        <v>163</v>
      </c>
      <c r="I230" s="138">
        <v>200000</v>
      </c>
    </row>
    <row r="231" spans="1:9" ht="15.75">
      <c r="A231" s="168" t="s">
        <v>310</v>
      </c>
      <c r="B231" s="124" t="s">
        <v>112</v>
      </c>
      <c r="C231" s="124" t="s">
        <v>311</v>
      </c>
      <c r="D231" s="102"/>
      <c r="E231" s="102"/>
      <c r="F231" s="102"/>
      <c r="G231" s="102"/>
      <c r="H231" s="102"/>
      <c r="I231" s="131">
        <f>I232</f>
        <v>0</v>
      </c>
    </row>
    <row r="232" spans="1:9" ht="173.25">
      <c r="A232" s="61" t="s">
        <v>994</v>
      </c>
      <c r="B232" s="21" t="s">
        <v>112</v>
      </c>
      <c r="C232" s="21" t="s">
        <v>311</v>
      </c>
      <c r="D232" s="21" t="s">
        <v>160</v>
      </c>
      <c r="E232" s="21" t="s">
        <v>116</v>
      </c>
      <c r="F232" s="21" t="s">
        <v>493</v>
      </c>
      <c r="G232" s="21" t="s">
        <v>614</v>
      </c>
      <c r="H232" s="21" t="s">
        <v>163</v>
      </c>
      <c r="I232" s="80">
        <v>0</v>
      </c>
    </row>
    <row r="233" spans="1:9" ht="15.75">
      <c r="A233" s="127" t="s">
        <v>249</v>
      </c>
      <c r="B233" s="124" t="s">
        <v>112</v>
      </c>
      <c r="C233" s="124" t="s">
        <v>250</v>
      </c>
      <c r="D233" s="124"/>
      <c r="E233" s="124"/>
      <c r="F233" s="124"/>
      <c r="G233" s="124"/>
      <c r="H233" s="124"/>
      <c r="I233" s="131">
        <f>I234</f>
        <v>0</v>
      </c>
    </row>
    <row r="234" spans="1:9" ht="15.75">
      <c r="A234" s="127" t="s">
        <v>310</v>
      </c>
      <c r="B234" s="124" t="s">
        <v>112</v>
      </c>
      <c r="C234" s="124" t="s">
        <v>323</v>
      </c>
      <c r="D234" s="124"/>
      <c r="E234" s="124"/>
      <c r="F234" s="124"/>
      <c r="G234" s="124"/>
      <c r="H234" s="124"/>
      <c r="I234" s="131">
        <f>I235+I236</f>
        <v>0</v>
      </c>
    </row>
    <row r="235" spans="1:9" ht="66" customHeight="1">
      <c r="A235" s="129" t="s">
        <v>1015</v>
      </c>
      <c r="B235" s="21" t="s">
        <v>112</v>
      </c>
      <c r="C235" s="21" t="s">
        <v>323</v>
      </c>
      <c r="D235" s="21" t="s">
        <v>1258</v>
      </c>
      <c r="E235" s="21" t="s">
        <v>68</v>
      </c>
      <c r="F235" s="21" t="s">
        <v>117</v>
      </c>
      <c r="G235" s="21" t="s">
        <v>1010</v>
      </c>
      <c r="H235" s="21" t="s">
        <v>162</v>
      </c>
      <c r="I235" s="179">
        <v>0</v>
      </c>
    </row>
    <row r="236" spans="1:9" ht="78.75" hidden="1">
      <c r="A236" s="129" t="s">
        <v>866</v>
      </c>
      <c r="B236" s="113" t="s">
        <v>112</v>
      </c>
      <c r="C236" s="113" t="s">
        <v>323</v>
      </c>
      <c r="D236" s="113" t="s">
        <v>1258</v>
      </c>
      <c r="E236" s="113" t="s">
        <v>68</v>
      </c>
      <c r="F236" s="113" t="s">
        <v>69</v>
      </c>
      <c r="G236" s="113" t="s">
        <v>1509</v>
      </c>
      <c r="H236" s="113" t="s">
        <v>162</v>
      </c>
      <c r="I236" s="179">
        <v>0</v>
      </c>
    </row>
    <row r="237" spans="1:9" ht="31.5">
      <c r="A237" s="174" t="s">
        <v>244</v>
      </c>
      <c r="B237" s="175" t="s">
        <v>289</v>
      </c>
      <c r="C237" s="175"/>
      <c r="D237" s="175"/>
      <c r="E237" s="175"/>
      <c r="F237" s="175"/>
      <c r="G237" s="175"/>
      <c r="H237" s="175"/>
      <c r="I237" s="155">
        <f>I238+I242</f>
        <v>1435259.0599999998</v>
      </c>
    </row>
    <row r="238" spans="1:9" ht="15.75">
      <c r="A238" s="176" t="s">
        <v>279</v>
      </c>
      <c r="B238" s="124" t="s">
        <v>289</v>
      </c>
      <c r="C238" s="124" t="s">
        <v>280</v>
      </c>
      <c r="D238" s="124"/>
      <c r="E238" s="124"/>
      <c r="F238" s="124"/>
      <c r="G238" s="124"/>
      <c r="H238" s="124"/>
      <c r="I238" s="131">
        <f>I239</f>
        <v>1435259.0599999998</v>
      </c>
    </row>
    <row r="239" spans="1:9" ht="47.25">
      <c r="A239" s="176" t="s">
        <v>607</v>
      </c>
      <c r="B239" s="22" t="s">
        <v>289</v>
      </c>
      <c r="C239" s="22" t="s">
        <v>128</v>
      </c>
      <c r="D239" s="22"/>
      <c r="E239" s="22"/>
      <c r="F239" s="22"/>
      <c r="G239" s="22"/>
      <c r="H239" s="22"/>
      <c r="I239" s="131">
        <f>I240+I241</f>
        <v>1435259.0599999998</v>
      </c>
    </row>
    <row r="240" spans="1:9" ht="94.5">
      <c r="A240" s="61" t="s">
        <v>357</v>
      </c>
      <c r="B240" s="21" t="s">
        <v>289</v>
      </c>
      <c r="C240" s="21" t="s">
        <v>128</v>
      </c>
      <c r="D240" s="21" t="s">
        <v>117</v>
      </c>
      <c r="E240" s="21" t="s">
        <v>60</v>
      </c>
      <c r="F240" s="21" t="s">
        <v>117</v>
      </c>
      <c r="G240" s="21" t="s">
        <v>545</v>
      </c>
      <c r="H240" s="21" t="s">
        <v>161</v>
      </c>
      <c r="I240" s="191">
        <f>920647.2+278035.46</f>
        <v>1198682.66</v>
      </c>
    </row>
    <row r="241" spans="1:9" ht="63">
      <c r="A241" s="61" t="s">
        <v>587</v>
      </c>
      <c r="B241" s="21" t="s">
        <v>289</v>
      </c>
      <c r="C241" s="21" t="s">
        <v>128</v>
      </c>
      <c r="D241" s="21" t="s">
        <v>117</v>
      </c>
      <c r="E241" s="21" t="s">
        <v>60</v>
      </c>
      <c r="F241" s="21" t="s">
        <v>117</v>
      </c>
      <c r="G241" s="21" t="s">
        <v>545</v>
      </c>
      <c r="H241" s="21" t="s">
        <v>162</v>
      </c>
      <c r="I241" s="431">
        <f>500+4000+5000+210966.4+16110</f>
        <v>236576.4</v>
      </c>
    </row>
    <row r="242" spans="1:9" ht="15.75">
      <c r="A242" s="176" t="s">
        <v>249</v>
      </c>
      <c r="B242" s="22" t="s">
        <v>289</v>
      </c>
      <c r="C242" s="22" t="s">
        <v>250</v>
      </c>
      <c r="D242" s="102"/>
      <c r="E242" s="102"/>
      <c r="F242" s="102"/>
      <c r="G242" s="102"/>
      <c r="H242" s="102"/>
      <c r="I242" s="104">
        <f>I243</f>
        <v>0</v>
      </c>
    </row>
    <row r="243" spans="1:9" ht="15.75">
      <c r="A243" s="176" t="s">
        <v>310</v>
      </c>
      <c r="B243" s="22" t="s">
        <v>289</v>
      </c>
      <c r="C243" s="22" t="s">
        <v>323</v>
      </c>
      <c r="D243" s="22"/>
      <c r="E243" s="22"/>
      <c r="F243" s="22"/>
      <c r="G243" s="22"/>
      <c r="H243" s="22"/>
      <c r="I243" s="131">
        <f>I244+I245</f>
        <v>0</v>
      </c>
    </row>
    <row r="244" spans="1:9" ht="70.5" customHeight="1">
      <c r="A244" s="129" t="s">
        <v>864</v>
      </c>
      <c r="B244" s="21" t="s">
        <v>289</v>
      </c>
      <c r="C244" s="21" t="s">
        <v>323</v>
      </c>
      <c r="D244" s="21" t="s">
        <v>1258</v>
      </c>
      <c r="E244" s="21" t="s">
        <v>68</v>
      </c>
      <c r="F244" s="21" t="s">
        <v>69</v>
      </c>
      <c r="G244" s="21" t="s">
        <v>843</v>
      </c>
      <c r="H244" s="21" t="s">
        <v>162</v>
      </c>
      <c r="I244" s="179">
        <v>0</v>
      </c>
    </row>
    <row r="245" spans="1:9" ht="63" hidden="1">
      <c r="A245" s="129" t="s">
        <v>910</v>
      </c>
      <c r="B245" s="21" t="s">
        <v>289</v>
      </c>
      <c r="C245" s="21" t="s">
        <v>323</v>
      </c>
      <c r="D245" s="21" t="s">
        <v>1258</v>
      </c>
      <c r="E245" s="21" t="s">
        <v>68</v>
      </c>
      <c r="F245" s="21" t="s">
        <v>117</v>
      </c>
      <c r="G245" s="21" t="s">
        <v>934</v>
      </c>
      <c r="H245" s="21" t="s">
        <v>162</v>
      </c>
      <c r="I245" s="179">
        <v>0</v>
      </c>
    </row>
    <row r="246" spans="1:9" ht="15.75">
      <c r="A246" s="174" t="s">
        <v>1238</v>
      </c>
      <c r="B246" s="175"/>
      <c r="C246" s="175"/>
      <c r="D246" s="175"/>
      <c r="E246" s="175"/>
      <c r="F246" s="175"/>
      <c r="G246" s="175"/>
      <c r="H246" s="175"/>
      <c r="I246" s="155">
        <f>I11+I136+I147+I221+I237</f>
        <v>319687310.65000004</v>
      </c>
    </row>
  </sheetData>
  <sheetProtection/>
  <mergeCells count="10">
    <mergeCell ref="B2:I2"/>
    <mergeCell ref="B1:I1"/>
    <mergeCell ref="B3:I3"/>
    <mergeCell ref="A5:I6"/>
    <mergeCell ref="I8:I9"/>
    <mergeCell ref="A8:A9"/>
    <mergeCell ref="B8:B9"/>
    <mergeCell ref="C8:C9"/>
    <mergeCell ref="D8:G8"/>
    <mergeCell ref="H8:H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view="pageBreakPreview" zoomScale="60" zoomScaleNormal="80" zoomScalePageLayoutView="0" workbookViewId="0" topLeftCell="A236">
      <selection activeCell="I246" sqref="I246"/>
    </sheetView>
  </sheetViews>
  <sheetFormatPr defaultColWidth="9.140625" defaultRowHeight="12.75"/>
  <cols>
    <col min="1" max="1" width="60.00390625" style="105" customWidth="1"/>
    <col min="2" max="3" width="14.00390625" style="105" customWidth="1"/>
    <col min="4" max="4" width="5.7109375" style="105" customWidth="1"/>
    <col min="5" max="6" width="5.140625" style="105" customWidth="1"/>
    <col min="7" max="7" width="15.28125" style="105" customWidth="1"/>
    <col min="8" max="8" width="10.421875" style="105" customWidth="1"/>
    <col min="9" max="10" width="19.421875" style="467" customWidth="1"/>
    <col min="11" max="16384" width="9.140625" style="105" customWidth="1"/>
  </cols>
  <sheetData>
    <row r="1" spans="1:10" ht="15.75">
      <c r="A1" s="16"/>
      <c r="B1" s="506" t="s">
        <v>945</v>
      </c>
      <c r="C1" s="506"/>
      <c r="D1" s="506"/>
      <c r="E1" s="506"/>
      <c r="F1" s="506"/>
      <c r="G1" s="506"/>
      <c r="H1" s="506"/>
      <c r="I1" s="506"/>
      <c r="J1" s="466"/>
    </row>
    <row r="2" spans="1:10" ht="15.75">
      <c r="A2" s="17"/>
      <c r="B2" s="506" t="s">
        <v>154</v>
      </c>
      <c r="C2" s="506"/>
      <c r="D2" s="506"/>
      <c r="E2" s="506"/>
      <c r="F2" s="506"/>
      <c r="G2" s="506"/>
      <c r="H2" s="506"/>
      <c r="I2" s="506"/>
      <c r="J2" s="466"/>
    </row>
    <row r="3" spans="1:10" ht="15.75">
      <c r="A3" s="18"/>
      <c r="B3" s="506" t="s">
        <v>1486</v>
      </c>
      <c r="C3" s="506"/>
      <c r="D3" s="506"/>
      <c r="E3" s="506"/>
      <c r="F3" s="506"/>
      <c r="G3" s="506"/>
      <c r="H3" s="506"/>
      <c r="I3" s="506"/>
      <c r="J3" s="466"/>
    </row>
    <row r="4" spans="1:8" ht="15">
      <c r="A4" s="18"/>
      <c r="B4" s="18"/>
      <c r="C4" s="18"/>
      <c r="D4" s="18"/>
      <c r="E4" s="18"/>
      <c r="F4" s="18"/>
      <c r="G4" s="18"/>
      <c r="H4" s="18"/>
    </row>
    <row r="5" spans="1:10" ht="12.75">
      <c r="A5" s="472" t="s">
        <v>1511</v>
      </c>
      <c r="B5" s="472"/>
      <c r="C5" s="472"/>
      <c r="D5" s="472"/>
      <c r="E5" s="472"/>
      <c r="F5" s="472"/>
      <c r="G5" s="472"/>
      <c r="H5" s="472"/>
      <c r="I5" s="472"/>
      <c r="J5" s="466"/>
    </row>
    <row r="6" spans="1:10" ht="21" customHeight="1">
      <c r="A6" s="472"/>
      <c r="B6" s="472"/>
      <c r="C6" s="472"/>
      <c r="D6" s="472"/>
      <c r="E6" s="472"/>
      <c r="F6" s="472"/>
      <c r="G6" s="472"/>
      <c r="H6" s="472"/>
      <c r="I6" s="472"/>
      <c r="J6" s="466"/>
    </row>
    <row r="7" spans="1:10" ht="15">
      <c r="A7" s="18"/>
      <c r="B7" s="18"/>
      <c r="C7" s="18"/>
      <c r="D7" s="18"/>
      <c r="E7" s="18"/>
      <c r="F7" s="18"/>
      <c r="G7" s="18"/>
      <c r="H7" s="18"/>
      <c r="I7" s="468"/>
      <c r="J7" s="468"/>
    </row>
    <row r="8" spans="1:10" ht="20.25" customHeight="1">
      <c r="A8" s="508" t="s">
        <v>156</v>
      </c>
      <c r="B8" s="508" t="s">
        <v>155</v>
      </c>
      <c r="C8" s="508" t="s">
        <v>276</v>
      </c>
      <c r="D8" s="508" t="s">
        <v>277</v>
      </c>
      <c r="E8" s="508"/>
      <c r="F8" s="508"/>
      <c r="G8" s="508"/>
      <c r="H8" s="508" t="s">
        <v>278</v>
      </c>
      <c r="I8" s="503"/>
      <c r="J8" s="503"/>
    </row>
    <row r="9" spans="1:10" ht="25.5">
      <c r="A9" s="508"/>
      <c r="B9" s="508"/>
      <c r="C9" s="508"/>
      <c r="D9" s="171" t="s">
        <v>101</v>
      </c>
      <c r="E9" s="171" t="s">
        <v>102</v>
      </c>
      <c r="F9" s="171" t="s">
        <v>483</v>
      </c>
      <c r="G9" s="171" t="s">
        <v>484</v>
      </c>
      <c r="H9" s="508"/>
      <c r="I9" s="469" t="s">
        <v>633</v>
      </c>
      <c r="J9" s="469" t="s">
        <v>855</v>
      </c>
    </row>
    <row r="10" spans="1:10" ht="15.75">
      <c r="A10" s="172" t="s">
        <v>68</v>
      </c>
      <c r="B10" s="172" t="s">
        <v>60</v>
      </c>
      <c r="C10" s="172" t="s">
        <v>228</v>
      </c>
      <c r="D10" s="172" t="s">
        <v>141</v>
      </c>
      <c r="E10" s="172" t="s">
        <v>92</v>
      </c>
      <c r="F10" s="172">
        <v>6</v>
      </c>
      <c r="G10" s="172">
        <v>7</v>
      </c>
      <c r="H10" s="172">
        <v>8</v>
      </c>
      <c r="I10" s="173">
        <v>10</v>
      </c>
      <c r="J10" s="173">
        <v>10</v>
      </c>
    </row>
    <row r="11" spans="1:10" ht="15.75">
      <c r="A11" s="174" t="s">
        <v>152</v>
      </c>
      <c r="B11" s="175" t="s">
        <v>151</v>
      </c>
      <c r="C11" s="175"/>
      <c r="D11" s="175"/>
      <c r="E11" s="175"/>
      <c r="F11" s="175"/>
      <c r="G11" s="175"/>
      <c r="H11" s="175"/>
      <c r="I11" s="155">
        <f>I12+I47+I50+I73+I95+I100+I117+I130</f>
        <v>71793236.30999999</v>
      </c>
      <c r="J11" s="155">
        <f>J12+J47+J50+J73+J95+J100+J117+J130</f>
        <v>58347929.03</v>
      </c>
    </row>
    <row r="12" spans="1:10" ht="15.75">
      <c r="A12" s="176" t="s">
        <v>279</v>
      </c>
      <c r="B12" s="22" t="s">
        <v>151</v>
      </c>
      <c r="C12" s="22" t="s">
        <v>280</v>
      </c>
      <c r="D12" s="22"/>
      <c r="E12" s="22"/>
      <c r="F12" s="22"/>
      <c r="G12" s="22"/>
      <c r="H12" s="22"/>
      <c r="I12" s="131">
        <f>I13+I15+I22</f>
        <v>35512663.96</v>
      </c>
      <c r="J12" s="131">
        <f>J13+J15+J22</f>
        <v>35109504.660000004</v>
      </c>
    </row>
    <row r="13" spans="1:10" ht="48.75" customHeight="1">
      <c r="A13" s="176" t="s">
        <v>247</v>
      </c>
      <c r="B13" s="22" t="s">
        <v>151</v>
      </c>
      <c r="C13" s="22" t="s">
        <v>126</v>
      </c>
      <c r="D13" s="22"/>
      <c r="E13" s="22"/>
      <c r="F13" s="22"/>
      <c r="G13" s="22"/>
      <c r="H13" s="22"/>
      <c r="I13" s="131">
        <f>I14</f>
        <v>1298844</v>
      </c>
      <c r="J13" s="131">
        <f>J14</f>
        <v>1298844</v>
      </c>
    </row>
    <row r="14" spans="1:10" ht="81" customHeight="1">
      <c r="A14" s="61" t="s">
        <v>546</v>
      </c>
      <c r="B14" s="21" t="s">
        <v>151</v>
      </c>
      <c r="C14" s="21" t="s">
        <v>126</v>
      </c>
      <c r="D14" s="21" t="s">
        <v>117</v>
      </c>
      <c r="E14" s="21" t="s">
        <v>60</v>
      </c>
      <c r="F14" s="21" t="s">
        <v>69</v>
      </c>
      <c r="G14" s="21" t="s">
        <v>486</v>
      </c>
      <c r="H14" s="21" t="s">
        <v>161</v>
      </c>
      <c r="I14" s="177">
        <v>1298844</v>
      </c>
      <c r="J14" s="177">
        <v>1298844</v>
      </c>
    </row>
    <row r="15" spans="1:10" ht="70.5" customHeight="1">
      <c r="A15" s="176" t="s">
        <v>281</v>
      </c>
      <c r="B15" s="22" t="s">
        <v>151</v>
      </c>
      <c r="C15" s="22" t="s">
        <v>282</v>
      </c>
      <c r="D15" s="22"/>
      <c r="E15" s="22"/>
      <c r="F15" s="22"/>
      <c r="G15" s="22"/>
      <c r="H15" s="22"/>
      <c r="I15" s="131">
        <f>SUM(I16:I21)</f>
        <v>21619393.42</v>
      </c>
      <c r="J15" s="131">
        <f>SUM(J16:J21)</f>
        <v>21419393.42</v>
      </c>
    </row>
    <row r="16" spans="1:10" ht="94.5">
      <c r="A16" s="61" t="s">
        <v>482</v>
      </c>
      <c r="B16" s="21" t="s">
        <v>151</v>
      </c>
      <c r="C16" s="21" t="s">
        <v>282</v>
      </c>
      <c r="D16" s="21" t="s">
        <v>117</v>
      </c>
      <c r="E16" s="21" t="s">
        <v>60</v>
      </c>
      <c r="F16" s="21" t="s">
        <v>117</v>
      </c>
      <c r="G16" s="21" t="s">
        <v>485</v>
      </c>
      <c r="H16" s="21" t="s">
        <v>161</v>
      </c>
      <c r="I16" s="177">
        <v>19682854.39</v>
      </c>
      <c r="J16" s="177">
        <v>19682854.39</v>
      </c>
    </row>
    <row r="17" spans="1:10" ht="48.75" customHeight="1">
      <c r="A17" s="61" t="s">
        <v>584</v>
      </c>
      <c r="B17" s="21" t="s">
        <v>151</v>
      </c>
      <c r="C17" s="21" t="s">
        <v>282</v>
      </c>
      <c r="D17" s="21" t="s">
        <v>117</v>
      </c>
      <c r="E17" s="21" t="s">
        <v>60</v>
      </c>
      <c r="F17" s="21" t="s">
        <v>117</v>
      </c>
      <c r="G17" s="21" t="s">
        <v>485</v>
      </c>
      <c r="H17" s="21" t="s">
        <v>162</v>
      </c>
      <c r="I17" s="115">
        <f>1575281.03-50000-50000</f>
        <v>1475281.03</v>
      </c>
      <c r="J17" s="115">
        <f>1575281.03-50000-50000-200000</f>
        <v>1275281.03</v>
      </c>
    </row>
    <row r="18" spans="1:10" ht="50.25" customHeight="1">
      <c r="A18" s="61" t="s">
        <v>981</v>
      </c>
      <c r="B18" s="21" t="s">
        <v>151</v>
      </c>
      <c r="C18" s="21" t="s">
        <v>282</v>
      </c>
      <c r="D18" s="21" t="s">
        <v>117</v>
      </c>
      <c r="E18" s="21" t="s">
        <v>60</v>
      </c>
      <c r="F18" s="21" t="s">
        <v>117</v>
      </c>
      <c r="G18" s="21" t="s">
        <v>485</v>
      </c>
      <c r="H18" s="21" t="s">
        <v>109</v>
      </c>
      <c r="I18" s="115">
        <v>0</v>
      </c>
      <c r="J18" s="115">
        <v>0</v>
      </c>
    </row>
    <row r="19" spans="1:10" ht="37.5" customHeight="1">
      <c r="A19" s="61" t="s">
        <v>351</v>
      </c>
      <c r="B19" s="21" t="s">
        <v>151</v>
      </c>
      <c r="C19" s="21" t="s">
        <v>282</v>
      </c>
      <c r="D19" s="21" t="s">
        <v>117</v>
      </c>
      <c r="E19" s="21" t="s">
        <v>60</v>
      </c>
      <c r="F19" s="21" t="s">
        <v>117</v>
      </c>
      <c r="G19" s="21" t="s">
        <v>485</v>
      </c>
      <c r="H19" s="21" t="s">
        <v>163</v>
      </c>
      <c r="I19" s="177">
        <v>58000</v>
      </c>
      <c r="J19" s="177">
        <v>58000</v>
      </c>
    </row>
    <row r="20" spans="1:10" ht="110.25">
      <c r="A20" s="163" t="s">
        <v>551</v>
      </c>
      <c r="B20" s="113" t="s">
        <v>151</v>
      </c>
      <c r="C20" s="113" t="s">
        <v>282</v>
      </c>
      <c r="D20" s="113">
        <v>11</v>
      </c>
      <c r="E20" s="113" t="s">
        <v>68</v>
      </c>
      <c r="F20" s="113" t="s">
        <v>117</v>
      </c>
      <c r="G20" s="113" t="s">
        <v>487</v>
      </c>
      <c r="H20" s="113" t="s">
        <v>161</v>
      </c>
      <c r="I20" s="115">
        <v>399528</v>
      </c>
      <c r="J20" s="115">
        <v>399528</v>
      </c>
    </row>
    <row r="21" spans="1:10" ht="63">
      <c r="A21" s="163" t="s">
        <v>593</v>
      </c>
      <c r="B21" s="113" t="s">
        <v>151</v>
      </c>
      <c r="C21" s="113" t="s">
        <v>282</v>
      </c>
      <c r="D21" s="113">
        <v>11</v>
      </c>
      <c r="E21" s="113" t="s">
        <v>68</v>
      </c>
      <c r="F21" s="113" t="s">
        <v>117</v>
      </c>
      <c r="G21" s="113" t="s">
        <v>487</v>
      </c>
      <c r="H21" s="113" t="s">
        <v>162</v>
      </c>
      <c r="I21" s="115">
        <v>3730</v>
      </c>
      <c r="J21" s="115">
        <v>3730</v>
      </c>
    </row>
    <row r="22" spans="1:10" ht="15.75">
      <c r="A22" s="176" t="s">
        <v>310</v>
      </c>
      <c r="B22" s="22" t="s">
        <v>151</v>
      </c>
      <c r="C22" s="22" t="s">
        <v>311</v>
      </c>
      <c r="D22" s="22"/>
      <c r="E22" s="22"/>
      <c r="F22" s="22"/>
      <c r="G22" s="22"/>
      <c r="H22" s="22"/>
      <c r="I22" s="180">
        <f>SUM(I23:I46)</f>
        <v>12594426.54</v>
      </c>
      <c r="J22" s="180">
        <f>SUM(J23:J46)</f>
        <v>12391267.24</v>
      </c>
    </row>
    <row r="23" spans="1:10" ht="110.25">
      <c r="A23" s="197" t="s">
        <v>938</v>
      </c>
      <c r="B23" s="113" t="s">
        <v>151</v>
      </c>
      <c r="C23" s="113" t="s">
        <v>311</v>
      </c>
      <c r="D23" s="113" t="s">
        <v>117</v>
      </c>
      <c r="E23" s="113" t="s">
        <v>141</v>
      </c>
      <c r="F23" s="113" t="s">
        <v>69</v>
      </c>
      <c r="G23" s="113" t="s">
        <v>554</v>
      </c>
      <c r="H23" s="113" t="s">
        <v>161</v>
      </c>
      <c r="I23" s="177">
        <f>2994885+904456</f>
        <v>3899341</v>
      </c>
      <c r="J23" s="177">
        <v>3756619</v>
      </c>
    </row>
    <row r="24" spans="1:10" ht="63" customHeight="1">
      <c r="A24" s="197" t="s">
        <v>936</v>
      </c>
      <c r="B24" s="113" t="s">
        <v>151</v>
      </c>
      <c r="C24" s="113" t="s">
        <v>311</v>
      </c>
      <c r="D24" s="113" t="s">
        <v>117</v>
      </c>
      <c r="E24" s="113" t="s">
        <v>141</v>
      </c>
      <c r="F24" s="113" t="s">
        <v>69</v>
      </c>
      <c r="G24" s="113" t="s">
        <v>554</v>
      </c>
      <c r="H24" s="113" t="s">
        <v>162</v>
      </c>
      <c r="I24" s="177">
        <v>3444781.14</v>
      </c>
      <c r="J24" s="177">
        <v>3444781.14</v>
      </c>
    </row>
    <row r="25" spans="1:10" ht="47.25">
      <c r="A25" s="197" t="s">
        <v>937</v>
      </c>
      <c r="B25" s="113" t="s">
        <v>151</v>
      </c>
      <c r="C25" s="113" t="s">
        <v>311</v>
      </c>
      <c r="D25" s="113" t="s">
        <v>117</v>
      </c>
      <c r="E25" s="113" t="s">
        <v>141</v>
      </c>
      <c r="F25" s="113" t="s">
        <v>69</v>
      </c>
      <c r="G25" s="113" t="s">
        <v>554</v>
      </c>
      <c r="H25" s="113" t="s">
        <v>163</v>
      </c>
      <c r="I25" s="177">
        <v>132000</v>
      </c>
      <c r="J25" s="177">
        <v>132000</v>
      </c>
    </row>
    <row r="26" spans="1:10" ht="63">
      <c r="A26" s="163" t="s">
        <v>592</v>
      </c>
      <c r="B26" s="113" t="s">
        <v>151</v>
      </c>
      <c r="C26" s="113" t="s">
        <v>311</v>
      </c>
      <c r="D26" s="113">
        <v>11</v>
      </c>
      <c r="E26" s="113" t="s">
        <v>68</v>
      </c>
      <c r="F26" s="113" t="s">
        <v>117</v>
      </c>
      <c r="G26" s="113" t="s">
        <v>488</v>
      </c>
      <c r="H26" s="113" t="s">
        <v>162</v>
      </c>
      <c r="I26" s="177">
        <v>10492</v>
      </c>
      <c r="J26" s="177">
        <v>10492</v>
      </c>
    </row>
    <row r="27" spans="1:10" ht="62.25" customHeight="1">
      <c r="A27" s="163" t="s">
        <v>590</v>
      </c>
      <c r="B27" s="113" t="s">
        <v>151</v>
      </c>
      <c r="C27" s="113" t="s">
        <v>311</v>
      </c>
      <c r="D27" s="113" t="s">
        <v>117</v>
      </c>
      <c r="E27" s="113" t="s">
        <v>60</v>
      </c>
      <c r="F27" s="113" t="s">
        <v>237</v>
      </c>
      <c r="G27" s="113" t="s">
        <v>489</v>
      </c>
      <c r="H27" s="113" t="s">
        <v>162</v>
      </c>
      <c r="I27" s="115">
        <v>547074</v>
      </c>
      <c r="J27" s="115">
        <v>547074</v>
      </c>
    </row>
    <row r="28" spans="1:10" ht="72" customHeight="1">
      <c r="A28" s="163" t="s">
        <v>589</v>
      </c>
      <c r="B28" s="113" t="s">
        <v>151</v>
      </c>
      <c r="C28" s="113" t="s">
        <v>311</v>
      </c>
      <c r="D28" s="113" t="s">
        <v>117</v>
      </c>
      <c r="E28" s="113" t="s">
        <v>60</v>
      </c>
      <c r="F28" s="113" t="s">
        <v>117</v>
      </c>
      <c r="G28" s="113" t="s">
        <v>490</v>
      </c>
      <c r="H28" s="113" t="s">
        <v>162</v>
      </c>
      <c r="I28" s="177">
        <v>296800</v>
      </c>
      <c r="J28" s="177">
        <v>296800</v>
      </c>
    </row>
    <row r="29" spans="1:10" ht="47.25">
      <c r="A29" s="163" t="s">
        <v>612</v>
      </c>
      <c r="B29" s="185">
        <v>900</v>
      </c>
      <c r="C29" s="186" t="s">
        <v>311</v>
      </c>
      <c r="D29" s="186" t="s">
        <v>117</v>
      </c>
      <c r="E29" s="186" t="s">
        <v>60</v>
      </c>
      <c r="F29" s="186" t="s">
        <v>117</v>
      </c>
      <c r="G29" s="186" t="s">
        <v>1226</v>
      </c>
      <c r="H29" s="186" t="s">
        <v>109</v>
      </c>
      <c r="I29" s="177">
        <v>9000</v>
      </c>
      <c r="J29" s="177">
        <v>9000</v>
      </c>
    </row>
    <row r="30" spans="1:10" ht="79.5" customHeight="1">
      <c r="A30" s="165" t="s">
        <v>605</v>
      </c>
      <c r="B30" s="113" t="s">
        <v>151</v>
      </c>
      <c r="C30" s="113" t="s">
        <v>311</v>
      </c>
      <c r="D30" s="113" t="s">
        <v>69</v>
      </c>
      <c r="E30" s="113" t="s">
        <v>68</v>
      </c>
      <c r="F30" s="113" t="s">
        <v>69</v>
      </c>
      <c r="G30" s="113" t="s">
        <v>491</v>
      </c>
      <c r="H30" s="113" t="s">
        <v>162</v>
      </c>
      <c r="I30" s="177">
        <v>700000</v>
      </c>
      <c r="J30" s="177">
        <v>700000</v>
      </c>
    </row>
    <row r="31" spans="1:10" ht="79.5" customHeight="1">
      <c r="A31" s="165" t="s">
        <v>653</v>
      </c>
      <c r="B31" s="113" t="s">
        <v>151</v>
      </c>
      <c r="C31" s="113" t="s">
        <v>311</v>
      </c>
      <c r="D31" s="113" t="s">
        <v>61</v>
      </c>
      <c r="E31" s="113" t="s">
        <v>60</v>
      </c>
      <c r="F31" s="113" t="s">
        <v>117</v>
      </c>
      <c r="G31" s="113" t="s">
        <v>668</v>
      </c>
      <c r="H31" s="113" t="s">
        <v>162</v>
      </c>
      <c r="I31" s="115">
        <v>227664</v>
      </c>
      <c r="J31" s="115">
        <v>227664</v>
      </c>
    </row>
    <row r="32" spans="1:10" ht="114" customHeight="1">
      <c r="A32" s="163" t="s">
        <v>924</v>
      </c>
      <c r="B32" s="113" t="s">
        <v>151</v>
      </c>
      <c r="C32" s="113" t="s">
        <v>311</v>
      </c>
      <c r="D32" s="113" t="s">
        <v>117</v>
      </c>
      <c r="E32" s="113" t="s">
        <v>68</v>
      </c>
      <c r="F32" s="113" t="s">
        <v>69</v>
      </c>
      <c r="G32" s="113" t="s">
        <v>492</v>
      </c>
      <c r="H32" s="113" t="s">
        <v>162</v>
      </c>
      <c r="I32" s="177">
        <v>81200</v>
      </c>
      <c r="J32" s="177">
        <v>81200</v>
      </c>
    </row>
    <row r="33" spans="1:10" ht="48.75" customHeight="1">
      <c r="A33" s="187" t="s">
        <v>616</v>
      </c>
      <c r="B33" s="113" t="s">
        <v>151</v>
      </c>
      <c r="C33" s="113" t="s">
        <v>311</v>
      </c>
      <c r="D33" s="113" t="s">
        <v>160</v>
      </c>
      <c r="E33" s="113" t="s">
        <v>116</v>
      </c>
      <c r="F33" s="113" t="s">
        <v>493</v>
      </c>
      <c r="G33" s="113" t="s">
        <v>494</v>
      </c>
      <c r="H33" s="113" t="s">
        <v>163</v>
      </c>
      <c r="I33" s="177">
        <v>44022</v>
      </c>
      <c r="J33" s="177">
        <v>44022</v>
      </c>
    </row>
    <row r="34" spans="1:10" ht="114" customHeight="1">
      <c r="A34" s="187" t="s">
        <v>964</v>
      </c>
      <c r="B34" s="113" t="s">
        <v>151</v>
      </c>
      <c r="C34" s="113" t="s">
        <v>311</v>
      </c>
      <c r="D34" s="113" t="s">
        <v>117</v>
      </c>
      <c r="E34" s="113" t="s">
        <v>228</v>
      </c>
      <c r="F34" s="113" t="s">
        <v>69</v>
      </c>
      <c r="G34" s="113" t="s">
        <v>495</v>
      </c>
      <c r="H34" s="113" t="s">
        <v>162</v>
      </c>
      <c r="I34" s="115">
        <f>217657.3-27148.08+60437.3</f>
        <v>250946.51999999996</v>
      </c>
      <c r="J34" s="115">
        <f>217657.3-27148.08</f>
        <v>190509.21999999997</v>
      </c>
    </row>
    <row r="35" spans="1:10" ht="56.25" customHeight="1">
      <c r="A35" s="163" t="s">
        <v>596</v>
      </c>
      <c r="B35" s="113" t="s">
        <v>151</v>
      </c>
      <c r="C35" s="113" t="s">
        <v>311</v>
      </c>
      <c r="D35" s="113" t="s">
        <v>61</v>
      </c>
      <c r="E35" s="113" t="s">
        <v>60</v>
      </c>
      <c r="F35" s="113" t="s">
        <v>117</v>
      </c>
      <c r="G35" s="113" t="s">
        <v>634</v>
      </c>
      <c r="H35" s="113" t="s">
        <v>162</v>
      </c>
      <c r="I35" s="115">
        <v>115836</v>
      </c>
      <c r="J35" s="115">
        <v>115836</v>
      </c>
    </row>
    <row r="36" spans="1:10" ht="84" customHeight="1">
      <c r="A36" s="163" t="s">
        <v>628</v>
      </c>
      <c r="B36" s="113" t="s">
        <v>151</v>
      </c>
      <c r="C36" s="113" t="s">
        <v>311</v>
      </c>
      <c r="D36" s="113" t="s">
        <v>160</v>
      </c>
      <c r="E36" s="113" t="s">
        <v>116</v>
      </c>
      <c r="F36" s="113" t="s">
        <v>493</v>
      </c>
      <c r="G36" s="113" t="s">
        <v>629</v>
      </c>
      <c r="H36" s="113" t="s">
        <v>162</v>
      </c>
      <c r="I36" s="115">
        <v>119659.25</v>
      </c>
      <c r="J36" s="115">
        <v>119659.25</v>
      </c>
    </row>
    <row r="37" spans="1:10" ht="70.5" customHeight="1">
      <c r="A37" s="163" t="s">
        <v>888</v>
      </c>
      <c r="B37" s="113" t="s">
        <v>151</v>
      </c>
      <c r="C37" s="113" t="s">
        <v>311</v>
      </c>
      <c r="D37" s="113" t="s">
        <v>160</v>
      </c>
      <c r="E37" s="113" t="s">
        <v>116</v>
      </c>
      <c r="F37" s="113" t="s">
        <v>493</v>
      </c>
      <c r="G37" s="113" t="s">
        <v>935</v>
      </c>
      <c r="H37" s="113" t="s">
        <v>162</v>
      </c>
      <c r="I37" s="115">
        <v>816533.33</v>
      </c>
      <c r="J37" s="115">
        <v>816533.33</v>
      </c>
    </row>
    <row r="38" spans="1:10" ht="99" customHeight="1">
      <c r="A38" s="165" t="s">
        <v>950</v>
      </c>
      <c r="B38" s="113" t="s">
        <v>151</v>
      </c>
      <c r="C38" s="113" t="s">
        <v>311</v>
      </c>
      <c r="D38" s="113">
        <v>11</v>
      </c>
      <c r="E38" s="113" t="s">
        <v>60</v>
      </c>
      <c r="F38" s="113" t="s">
        <v>117</v>
      </c>
      <c r="G38" s="113" t="s">
        <v>681</v>
      </c>
      <c r="H38" s="113" t="s">
        <v>161</v>
      </c>
      <c r="I38" s="115">
        <v>15000</v>
      </c>
      <c r="J38" s="115">
        <v>15000</v>
      </c>
    </row>
    <row r="39" spans="1:10" ht="69.75" customHeight="1">
      <c r="A39" s="165" t="s">
        <v>951</v>
      </c>
      <c r="B39" s="113" t="s">
        <v>151</v>
      </c>
      <c r="C39" s="113" t="s">
        <v>311</v>
      </c>
      <c r="D39" s="113">
        <v>11</v>
      </c>
      <c r="E39" s="113" t="s">
        <v>60</v>
      </c>
      <c r="F39" s="113" t="s">
        <v>117</v>
      </c>
      <c r="G39" s="113" t="s">
        <v>952</v>
      </c>
      <c r="H39" s="113" t="s">
        <v>162</v>
      </c>
      <c r="I39" s="115">
        <v>5000</v>
      </c>
      <c r="J39" s="115">
        <v>5000</v>
      </c>
    </row>
    <row r="40" spans="1:10" ht="62.25" customHeight="1">
      <c r="A40" s="165" t="s">
        <v>920</v>
      </c>
      <c r="B40" s="113" t="s">
        <v>151</v>
      </c>
      <c r="C40" s="113" t="s">
        <v>311</v>
      </c>
      <c r="D40" s="113">
        <v>11</v>
      </c>
      <c r="E40" s="113" t="s">
        <v>60</v>
      </c>
      <c r="F40" s="113" t="s">
        <v>117</v>
      </c>
      <c r="G40" s="113" t="s">
        <v>925</v>
      </c>
      <c r="H40" s="113" t="s">
        <v>162</v>
      </c>
      <c r="I40" s="115">
        <v>37400</v>
      </c>
      <c r="J40" s="115">
        <v>37400</v>
      </c>
    </row>
    <row r="41" spans="1:10" ht="51" customHeight="1">
      <c r="A41" s="163" t="s">
        <v>1016</v>
      </c>
      <c r="B41" s="113" t="s">
        <v>151</v>
      </c>
      <c r="C41" s="113" t="s">
        <v>311</v>
      </c>
      <c r="D41" s="113">
        <v>11</v>
      </c>
      <c r="E41" s="113" t="s">
        <v>68</v>
      </c>
      <c r="F41" s="113" t="s">
        <v>117</v>
      </c>
      <c r="G41" s="113" t="s">
        <v>682</v>
      </c>
      <c r="H41" s="113" t="s">
        <v>162</v>
      </c>
      <c r="I41" s="115">
        <v>0</v>
      </c>
      <c r="J41" s="115">
        <v>0</v>
      </c>
    </row>
    <row r="42" spans="1:10" ht="66" customHeight="1">
      <c r="A42" s="163" t="s">
        <v>984</v>
      </c>
      <c r="B42" s="113" t="s">
        <v>151</v>
      </c>
      <c r="C42" s="113" t="s">
        <v>311</v>
      </c>
      <c r="D42" s="113">
        <v>11</v>
      </c>
      <c r="E42" s="113" t="s">
        <v>68</v>
      </c>
      <c r="F42" s="113" t="s">
        <v>117</v>
      </c>
      <c r="G42" s="113" t="s">
        <v>974</v>
      </c>
      <c r="H42" s="113" t="s">
        <v>162</v>
      </c>
      <c r="I42" s="177">
        <v>0</v>
      </c>
      <c r="J42" s="177">
        <v>0</v>
      </c>
    </row>
    <row r="43" spans="1:10" ht="165.75" customHeight="1">
      <c r="A43" s="163" t="s">
        <v>615</v>
      </c>
      <c r="B43" s="113" t="s">
        <v>151</v>
      </c>
      <c r="C43" s="113" t="s">
        <v>311</v>
      </c>
      <c r="D43" s="113" t="s">
        <v>160</v>
      </c>
      <c r="E43" s="113" t="s">
        <v>116</v>
      </c>
      <c r="F43" s="113" t="s">
        <v>493</v>
      </c>
      <c r="G43" s="113" t="s">
        <v>614</v>
      </c>
      <c r="H43" s="113" t="s">
        <v>163</v>
      </c>
      <c r="I43" s="177">
        <v>0</v>
      </c>
      <c r="J43" s="177">
        <v>0</v>
      </c>
    </row>
    <row r="44" spans="1:10" ht="117" customHeight="1">
      <c r="A44" s="163" t="s">
        <v>978</v>
      </c>
      <c r="B44" s="113" t="s">
        <v>151</v>
      </c>
      <c r="C44" s="113" t="s">
        <v>311</v>
      </c>
      <c r="D44" s="113">
        <v>11</v>
      </c>
      <c r="E44" s="113" t="s">
        <v>228</v>
      </c>
      <c r="F44" s="113" t="s">
        <v>69</v>
      </c>
      <c r="G44" s="113" t="s">
        <v>980</v>
      </c>
      <c r="H44" s="113" t="s">
        <v>161</v>
      </c>
      <c r="I44" s="177">
        <v>1768804.76</v>
      </c>
      <c r="J44" s="177">
        <v>1768804.76</v>
      </c>
    </row>
    <row r="45" spans="1:10" ht="68.25" customHeight="1">
      <c r="A45" s="163" t="s">
        <v>977</v>
      </c>
      <c r="B45" s="113" t="s">
        <v>151</v>
      </c>
      <c r="C45" s="113" t="s">
        <v>311</v>
      </c>
      <c r="D45" s="113">
        <v>11</v>
      </c>
      <c r="E45" s="113" t="s">
        <v>228</v>
      </c>
      <c r="F45" s="113" t="s">
        <v>69</v>
      </c>
      <c r="G45" s="113" t="s">
        <v>980</v>
      </c>
      <c r="H45" s="113" t="s">
        <v>162</v>
      </c>
      <c r="I45" s="177">
        <v>72872.54</v>
      </c>
      <c r="J45" s="177">
        <v>72872.54</v>
      </c>
    </row>
    <row r="46" spans="1:10" ht="47.25">
      <c r="A46" s="163" t="s">
        <v>979</v>
      </c>
      <c r="B46" s="113" t="s">
        <v>151</v>
      </c>
      <c r="C46" s="113" t="s">
        <v>311</v>
      </c>
      <c r="D46" s="113">
        <v>11</v>
      </c>
      <c r="E46" s="113" t="s">
        <v>228</v>
      </c>
      <c r="F46" s="113" t="s">
        <v>69</v>
      </c>
      <c r="G46" s="113" t="s">
        <v>980</v>
      </c>
      <c r="H46" s="113" t="s">
        <v>163</v>
      </c>
      <c r="I46" s="177">
        <v>0</v>
      </c>
      <c r="J46" s="177">
        <v>0</v>
      </c>
    </row>
    <row r="47" spans="1:10" ht="31.5">
      <c r="A47" s="176" t="s">
        <v>93</v>
      </c>
      <c r="B47" s="22" t="s">
        <v>151</v>
      </c>
      <c r="C47" s="22" t="s">
        <v>94</v>
      </c>
      <c r="D47" s="22"/>
      <c r="E47" s="22"/>
      <c r="F47" s="22"/>
      <c r="G47" s="22"/>
      <c r="H47" s="22"/>
      <c r="I47" s="131">
        <f>I48</f>
        <v>350000</v>
      </c>
      <c r="J47" s="131">
        <f>J48</f>
        <v>350000</v>
      </c>
    </row>
    <row r="48" spans="1:10" ht="51" customHeight="1">
      <c r="A48" s="176" t="s">
        <v>246</v>
      </c>
      <c r="B48" s="22" t="s">
        <v>151</v>
      </c>
      <c r="C48" s="22" t="s">
        <v>95</v>
      </c>
      <c r="D48" s="22"/>
      <c r="E48" s="22"/>
      <c r="F48" s="22"/>
      <c r="G48" s="22"/>
      <c r="H48" s="22"/>
      <c r="I48" s="131">
        <f>I49</f>
        <v>350000</v>
      </c>
      <c r="J48" s="131">
        <f>J49</f>
        <v>350000</v>
      </c>
    </row>
    <row r="49" spans="1:10" ht="63">
      <c r="A49" s="61" t="s">
        <v>591</v>
      </c>
      <c r="B49" s="21" t="s">
        <v>151</v>
      </c>
      <c r="C49" s="21" t="s">
        <v>95</v>
      </c>
      <c r="D49" s="21">
        <v>11</v>
      </c>
      <c r="E49" s="21" t="s">
        <v>68</v>
      </c>
      <c r="F49" s="21" t="s">
        <v>117</v>
      </c>
      <c r="G49" s="21" t="s">
        <v>497</v>
      </c>
      <c r="H49" s="21" t="s">
        <v>162</v>
      </c>
      <c r="I49" s="115">
        <v>350000</v>
      </c>
      <c r="J49" s="115">
        <v>350000</v>
      </c>
    </row>
    <row r="50" spans="1:10" ht="15.75">
      <c r="A50" s="176" t="s">
        <v>96</v>
      </c>
      <c r="B50" s="22" t="s">
        <v>151</v>
      </c>
      <c r="C50" s="22" t="s">
        <v>97</v>
      </c>
      <c r="D50" s="22"/>
      <c r="E50" s="22"/>
      <c r="F50" s="22"/>
      <c r="G50" s="22"/>
      <c r="H50" s="22"/>
      <c r="I50" s="180">
        <f>I51+I54+I64</f>
        <v>16923727.32</v>
      </c>
      <c r="J50" s="180">
        <f>J51+J54+J64</f>
        <v>8238712.140000001</v>
      </c>
    </row>
    <row r="51" spans="1:10" ht="18" customHeight="1">
      <c r="A51" s="176" t="s">
        <v>674</v>
      </c>
      <c r="B51" s="22" t="s">
        <v>151</v>
      </c>
      <c r="C51" s="22" t="s">
        <v>673</v>
      </c>
      <c r="D51" s="22"/>
      <c r="E51" s="22"/>
      <c r="F51" s="22"/>
      <c r="G51" s="22"/>
      <c r="H51" s="22"/>
      <c r="I51" s="180">
        <f>I52+I53</f>
        <v>22424.5</v>
      </c>
      <c r="J51" s="180">
        <f>J52+J53</f>
        <v>22424.5</v>
      </c>
    </row>
    <row r="52" spans="1:10" ht="99.75" customHeight="1">
      <c r="A52" s="163" t="s">
        <v>1379</v>
      </c>
      <c r="B52" s="113" t="s">
        <v>151</v>
      </c>
      <c r="C52" s="113" t="s">
        <v>673</v>
      </c>
      <c r="D52" s="113" t="s">
        <v>160</v>
      </c>
      <c r="E52" s="113" t="s">
        <v>116</v>
      </c>
      <c r="F52" s="113" t="s">
        <v>493</v>
      </c>
      <c r="G52" s="113" t="s">
        <v>675</v>
      </c>
      <c r="H52" s="113" t="s">
        <v>162</v>
      </c>
      <c r="I52" s="177">
        <v>22424.5</v>
      </c>
      <c r="J52" s="177">
        <v>22424.5</v>
      </c>
    </row>
    <row r="53" spans="1:10" ht="150" customHeight="1">
      <c r="A53" s="163" t="s">
        <v>604</v>
      </c>
      <c r="B53" s="113" t="s">
        <v>151</v>
      </c>
      <c r="C53" s="113" t="s">
        <v>673</v>
      </c>
      <c r="D53" s="113" t="s">
        <v>160</v>
      </c>
      <c r="E53" s="113" t="s">
        <v>116</v>
      </c>
      <c r="F53" s="113" t="s">
        <v>493</v>
      </c>
      <c r="G53" s="113" t="s">
        <v>731</v>
      </c>
      <c r="H53" s="113" t="s">
        <v>162</v>
      </c>
      <c r="I53" s="177">
        <v>0</v>
      </c>
      <c r="J53" s="177">
        <v>0</v>
      </c>
    </row>
    <row r="54" spans="1:10" ht="18" customHeight="1">
      <c r="A54" s="176" t="s">
        <v>56</v>
      </c>
      <c r="B54" s="22" t="s">
        <v>151</v>
      </c>
      <c r="C54" s="22" t="s">
        <v>98</v>
      </c>
      <c r="D54" s="22"/>
      <c r="E54" s="22"/>
      <c r="F54" s="22"/>
      <c r="G54" s="22"/>
      <c r="H54" s="22"/>
      <c r="I54" s="131">
        <f>SUM(I55:I63)</f>
        <v>16213302.82</v>
      </c>
      <c r="J54" s="131">
        <f>SUM(J55:J63)</f>
        <v>7678287.640000001</v>
      </c>
    </row>
    <row r="55" spans="1:10" ht="64.5" customHeight="1">
      <c r="A55" s="198" t="s">
        <v>879</v>
      </c>
      <c r="B55" s="21" t="s">
        <v>151</v>
      </c>
      <c r="C55" s="21" t="s">
        <v>98</v>
      </c>
      <c r="D55" s="21" t="s">
        <v>237</v>
      </c>
      <c r="E55" s="21" t="s">
        <v>68</v>
      </c>
      <c r="F55" s="21" t="s">
        <v>69</v>
      </c>
      <c r="G55" s="21" t="s">
        <v>498</v>
      </c>
      <c r="H55" s="21" t="s">
        <v>162</v>
      </c>
      <c r="I55" s="115">
        <v>3105606.06</v>
      </c>
      <c r="J55" s="115">
        <v>3105606.06</v>
      </c>
    </row>
    <row r="56" spans="1:10" ht="48.75" customHeight="1">
      <c r="A56" s="198" t="s">
        <v>880</v>
      </c>
      <c r="B56" s="21" t="s">
        <v>151</v>
      </c>
      <c r="C56" s="21" t="s">
        <v>98</v>
      </c>
      <c r="D56" s="21" t="s">
        <v>237</v>
      </c>
      <c r="E56" s="21" t="s">
        <v>68</v>
      </c>
      <c r="F56" s="21" t="s">
        <v>69</v>
      </c>
      <c r="G56" s="21" t="s">
        <v>926</v>
      </c>
      <c r="H56" s="21" t="s">
        <v>162</v>
      </c>
      <c r="I56" s="115">
        <v>4762681.58</v>
      </c>
      <c r="J56" s="115">
        <f>4762681.58-400000</f>
        <v>4362681.58</v>
      </c>
    </row>
    <row r="57" spans="1:10" ht="51" customHeight="1">
      <c r="A57" s="198" t="s">
        <v>896</v>
      </c>
      <c r="B57" s="21" t="s">
        <v>151</v>
      </c>
      <c r="C57" s="21" t="s">
        <v>98</v>
      </c>
      <c r="D57" s="21" t="s">
        <v>237</v>
      </c>
      <c r="E57" s="21" t="s">
        <v>68</v>
      </c>
      <c r="F57" s="21" t="s">
        <v>69</v>
      </c>
      <c r="G57" s="21" t="s">
        <v>927</v>
      </c>
      <c r="H57" s="21" t="s">
        <v>162</v>
      </c>
      <c r="I57" s="115">
        <v>0</v>
      </c>
      <c r="J57" s="115">
        <v>0</v>
      </c>
    </row>
    <row r="58" spans="1:10" ht="51.75" customHeight="1">
      <c r="A58" s="198" t="s">
        <v>956</v>
      </c>
      <c r="B58" s="21" t="s">
        <v>151</v>
      </c>
      <c r="C58" s="21" t="s">
        <v>98</v>
      </c>
      <c r="D58" s="21" t="s">
        <v>237</v>
      </c>
      <c r="E58" s="21" t="s">
        <v>68</v>
      </c>
      <c r="F58" s="21" t="s">
        <v>69</v>
      </c>
      <c r="G58" s="21" t="s">
        <v>928</v>
      </c>
      <c r="H58" s="21" t="s">
        <v>162</v>
      </c>
      <c r="I58" s="115">
        <v>140000</v>
      </c>
      <c r="J58" s="115">
        <v>140000</v>
      </c>
    </row>
    <row r="59" spans="1:10" ht="246" customHeight="1">
      <c r="A59" s="187" t="s">
        <v>738</v>
      </c>
      <c r="B59" s="113" t="s">
        <v>151</v>
      </c>
      <c r="C59" s="113" t="s">
        <v>98</v>
      </c>
      <c r="D59" s="113" t="s">
        <v>237</v>
      </c>
      <c r="E59" s="113" t="s">
        <v>68</v>
      </c>
      <c r="F59" s="113" t="s">
        <v>69</v>
      </c>
      <c r="G59" s="113" t="s">
        <v>737</v>
      </c>
      <c r="H59" s="113" t="s">
        <v>53</v>
      </c>
      <c r="I59" s="115">
        <v>0</v>
      </c>
      <c r="J59" s="115">
        <v>0</v>
      </c>
    </row>
    <row r="60" spans="1:10" ht="51" customHeight="1">
      <c r="A60" s="187" t="s">
        <v>881</v>
      </c>
      <c r="B60" s="113" t="s">
        <v>151</v>
      </c>
      <c r="C60" s="113" t="s">
        <v>98</v>
      </c>
      <c r="D60" s="113" t="s">
        <v>237</v>
      </c>
      <c r="E60" s="113" t="s">
        <v>60</v>
      </c>
      <c r="F60" s="113" t="s">
        <v>69</v>
      </c>
      <c r="G60" s="113" t="s">
        <v>625</v>
      </c>
      <c r="H60" s="113" t="s">
        <v>162</v>
      </c>
      <c r="I60" s="191">
        <v>50000</v>
      </c>
      <c r="J60" s="191">
        <v>50000</v>
      </c>
    </row>
    <row r="61" spans="1:10" ht="81.75" customHeight="1">
      <c r="A61" s="187" t="s">
        <v>1086</v>
      </c>
      <c r="B61" s="113" t="s">
        <v>151</v>
      </c>
      <c r="C61" s="113" t="s">
        <v>98</v>
      </c>
      <c r="D61" s="113" t="s">
        <v>237</v>
      </c>
      <c r="E61" s="113" t="s">
        <v>228</v>
      </c>
      <c r="F61" s="113" t="s">
        <v>69</v>
      </c>
      <c r="G61" s="113" t="s">
        <v>1088</v>
      </c>
      <c r="H61" s="113" t="s">
        <v>162</v>
      </c>
      <c r="I61" s="115">
        <v>0</v>
      </c>
      <c r="J61" s="115">
        <v>0</v>
      </c>
    </row>
    <row r="62" spans="1:10" ht="114.75" customHeight="1">
      <c r="A62" s="187" t="s">
        <v>1087</v>
      </c>
      <c r="B62" s="113" t="s">
        <v>151</v>
      </c>
      <c r="C62" s="113" t="s">
        <v>98</v>
      </c>
      <c r="D62" s="113" t="s">
        <v>237</v>
      </c>
      <c r="E62" s="113" t="s">
        <v>228</v>
      </c>
      <c r="F62" s="113" t="s">
        <v>69</v>
      </c>
      <c r="G62" s="113" t="s">
        <v>1089</v>
      </c>
      <c r="H62" s="113" t="s">
        <v>162</v>
      </c>
      <c r="I62" s="184">
        <v>20000</v>
      </c>
      <c r="J62" s="184">
        <v>20000</v>
      </c>
    </row>
    <row r="63" spans="1:10" ht="114.75" customHeight="1">
      <c r="A63" s="187" t="s">
        <v>1385</v>
      </c>
      <c r="B63" s="113" t="s">
        <v>151</v>
      </c>
      <c r="C63" s="113" t="s">
        <v>98</v>
      </c>
      <c r="D63" s="113" t="s">
        <v>237</v>
      </c>
      <c r="E63" s="113" t="s">
        <v>68</v>
      </c>
      <c r="F63" s="113" t="s">
        <v>69</v>
      </c>
      <c r="G63" s="113" t="s">
        <v>983</v>
      </c>
      <c r="H63" s="113" t="s">
        <v>162</v>
      </c>
      <c r="I63" s="115">
        <f>8135015.18-8053665.02+8053665.02</f>
        <v>8135015.18</v>
      </c>
      <c r="J63" s="115">
        <v>0</v>
      </c>
    </row>
    <row r="64" spans="1:10" ht="15.75">
      <c r="A64" s="176" t="s">
        <v>99</v>
      </c>
      <c r="B64" s="22" t="s">
        <v>151</v>
      </c>
      <c r="C64" s="22" t="s">
        <v>100</v>
      </c>
      <c r="D64" s="22"/>
      <c r="E64" s="22"/>
      <c r="F64" s="22"/>
      <c r="G64" s="22"/>
      <c r="H64" s="22"/>
      <c r="I64" s="131">
        <f>SUM(I65:I72)</f>
        <v>688000</v>
      </c>
      <c r="J64" s="131">
        <f>SUM(J65:J72)</f>
        <v>538000</v>
      </c>
    </row>
    <row r="65" spans="1:10" ht="96" customHeight="1">
      <c r="A65" s="129" t="s">
        <v>583</v>
      </c>
      <c r="B65" s="21" t="s">
        <v>151</v>
      </c>
      <c r="C65" s="21" t="s">
        <v>100</v>
      </c>
      <c r="D65" s="21" t="s">
        <v>69</v>
      </c>
      <c r="E65" s="21" t="s">
        <v>60</v>
      </c>
      <c r="F65" s="21" t="s">
        <v>69</v>
      </c>
      <c r="G65" s="21" t="s">
        <v>499</v>
      </c>
      <c r="H65" s="21" t="s">
        <v>162</v>
      </c>
      <c r="I65" s="115">
        <v>300000</v>
      </c>
      <c r="J65" s="115">
        <v>300000</v>
      </c>
    </row>
    <row r="66" spans="1:10" ht="51" customHeight="1">
      <c r="A66" s="61" t="s">
        <v>606</v>
      </c>
      <c r="B66" s="21" t="s">
        <v>151</v>
      </c>
      <c r="C66" s="21" t="s">
        <v>100</v>
      </c>
      <c r="D66" s="21" t="s">
        <v>57</v>
      </c>
      <c r="E66" s="21" t="s">
        <v>68</v>
      </c>
      <c r="F66" s="21" t="s">
        <v>69</v>
      </c>
      <c r="G66" s="21" t="s">
        <v>500</v>
      </c>
      <c r="H66" s="21" t="s">
        <v>162</v>
      </c>
      <c r="I66" s="177">
        <v>10000</v>
      </c>
      <c r="J66" s="177">
        <v>10000</v>
      </c>
    </row>
    <row r="67" spans="1:10" ht="52.5" customHeight="1">
      <c r="A67" s="60" t="s">
        <v>1281</v>
      </c>
      <c r="B67" s="21" t="s">
        <v>151</v>
      </c>
      <c r="C67" s="21" t="s">
        <v>100</v>
      </c>
      <c r="D67" s="21" t="s">
        <v>57</v>
      </c>
      <c r="E67" s="21" t="s">
        <v>68</v>
      </c>
      <c r="F67" s="21" t="s">
        <v>69</v>
      </c>
      <c r="G67" s="21" t="s">
        <v>501</v>
      </c>
      <c r="H67" s="21" t="s">
        <v>162</v>
      </c>
      <c r="I67" s="177">
        <v>20000</v>
      </c>
      <c r="J67" s="177">
        <v>20000</v>
      </c>
    </row>
    <row r="68" spans="1:10" ht="65.25" customHeight="1">
      <c r="A68" s="61" t="s">
        <v>594</v>
      </c>
      <c r="B68" s="21" t="s">
        <v>151</v>
      </c>
      <c r="C68" s="21" t="s">
        <v>100</v>
      </c>
      <c r="D68" s="21" t="s">
        <v>57</v>
      </c>
      <c r="E68" s="21" t="s">
        <v>68</v>
      </c>
      <c r="F68" s="21" t="s">
        <v>69</v>
      </c>
      <c r="G68" s="21" t="s">
        <v>502</v>
      </c>
      <c r="H68" s="21" t="s">
        <v>162</v>
      </c>
      <c r="I68" s="115">
        <v>0</v>
      </c>
      <c r="J68" s="115">
        <v>0</v>
      </c>
    </row>
    <row r="69" spans="1:10" ht="51" customHeight="1">
      <c r="A69" s="61" t="s">
        <v>619</v>
      </c>
      <c r="B69" s="21" t="s">
        <v>151</v>
      </c>
      <c r="C69" s="21" t="s">
        <v>100</v>
      </c>
      <c r="D69" s="21" t="s">
        <v>57</v>
      </c>
      <c r="E69" s="21" t="s">
        <v>68</v>
      </c>
      <c r="F69" s="21" t="s">
        <v>117</v>
      </c>
      <c r="G69" s="21" t="s">
        <v>618</v>
      </c>
      <c r="H69" s="21" t="s">
        <v>163</v>
      </c>
      <c r="I69" s="115">
        <v>258000</v>
      </c>
      <c r="J69" s="115">
        <f>258000-100000</f>
        <v>158000</v>
      </c>
    </row>
    <row r="70" spans="1:10" ht="149.25" customHeight="1">
      <c r="A70" s="60" t="s">
        <v>1282</v>
      </c>
      <c r="B70" s="21" t="s">
        <v>151</v>
      </c>
      <c r="C70" s="21" t="s">
        <v>100</v>
      </c>
      <c r="D70" s="21" t="s">
        <v>57</v>
      </c>
      <c r="E70" s="21" t="s">
        <v>68</v>
      </c>
      <c r="F70" s="21" t="s">
        <v>117</v>
      </c>
      <c r="G70" s="21" t="s">
        <v>929</v>
      </c>
      <c r="H70" s="21" t="s">
        <v>163</v>
      </c>
      <c r="I70" s="115">
        <v>100000</v>
      </c>
      <c r="J70" s="115">
        <f>100000-50000</f>
        <v>50000</v>
      </c>
    </row>
    <row r="71" spans="1:10" ht="84" customHeight="1">
      <c r="A71" s="61" t="s">
        <v>1186</v>
      </c>
      <c r="B71" s="21" t="s">
        <v>151</v>
      </c>
      <c r="C71" s="21" t="s">
        <v>100</v>
      </c>
      <c r="D71" s="21" t="s">
        <v>57</v>
      </c>
      <c r="E71" s="21" t="s">
        <v>60</v>
      </c>
      <c r="F71" s="21" t="s">
        <v>69</v>
      </c>
      <c r="G71" s="21" t="s">
        <v>1183</v>
      </c>
      <c r="H71" s="21" t="s">
        <v>162</v>
      </c>
      <c r="I71" s="80">
        <v>0</v>
      </c>
      <c r="J71" s="80">
        <v>0</v>
      </c>
    </row>
    <row r="72" spans="1:10" ht="99.75" customHeight="1">
      <c r="A72" s="61" t="s">
        <v>1187</v>
      </c>
      <c r="B72" s="21" t="s">
        <v>151</v>
      </c>
      <c r="C72" s="21" t="s">
        <v>100</v>
      </c>
      <c r="D72" s="21" t="s">
        <v>57</v>
      </c>
      <c r="E72" s="21" t="s">
        <v>60</v>
      </c>
      <c r="F72" s="21" t="s">
        <v>69</v>
      </c>
      <c r="G72" s="21" t="s">
        <v>1184</v>
      </c>
      <c r="H72" s="21" t="s">
        <v>162</v>
      </c>
      <c r="I72" s="80">
        <v>0</v>
      </c>
      <c r="J72" s="80">
        <v>0</v>
      </c>
    </row>
    <row r="73" spans="1:10" ht="19.5" customHeight="1">
      <c r="A73" s="176" t="s">
        <v>37</v>
      </c>
      <c r="B73" s="22" t="s">
        <v>151</v>
      </c>
      <c r="C73" s="22" t="s">
        <v>38</v>
      </c>
      <c r="D73" s="22"/>
      <c r="E73" s="22"/>
      <c r="F73" s="22"/>
      <c r="G73" s="22"/>
      <c r="H73" s="22"/>
      <c r="I73" s="131">
        <f>I74+I80+I84</f>
        <v>4256812.07</v>
      </c>
      <c r="J73" s="131">
        <f>J74+J80+J84</f>
        <v>2256812.0700000003</v>
      </c>
    </row>
    <row r="74" spans="1:10" ht="19.5" customHeight="1">
      <c r="A74" s="178" t="s">
        <v>131</v>
      </c>
      <c r="B74" s="28">
        <v>900</v>
      </c>
      <c r="C74" s="29" t="s">
        <v>132</v>
      </c>
      <c r="D74" s="29"/>
      <c r="E74" s="29"/>
      <c r="F74" s="29"/>
      <c r="G74" s="29"/>
      <c r="H74" s="29"/>
      <c r="I74" s="190">
        <f>SUM(I75:I79)</f>
        <v>2978103.62</v>
      </c>
      <c r="J74" s="190">
        <f>SUM(J75:J79)</f>
        <v>978103.6200000002</v>
      </c>
    </row>
    <row r="75" spans="1:10" ht="47.25">
      <c r="A75" s="61" t="s">
        <v>635</v>
      </c>
      <c r="B75" s="62">
        <v>900</v>
      </c>
      <c r="C75" s="63" t="s">
        <v>132</v>
      </c>
      <c r="D75" s="63" t="s">
        <v>61</v>
      </c>
      <c r="E75" s="63" t="s">
        <v>141</v>
      </c>
      <c r="F75" s="63" t="s">
        <v>69</v>
      </c>
      <c r="G75" s="63" t="s">
        <v>669</v>
      </c>
      <c r="H75" s="63" t="s">
        <v>162</v>
      </c>
      <c r="I75" s="189">
        <v>1235573.6</v>
      </c>
      <c r="J75" s="189">
        <f>1235573.6-1000000</f>
        <v>235573.6000000001</v>
      </c>
    </row>
    <row r="76" spans="1:10" ht="63">
      <c r="A76" s="61" t="s">
        <v>1012</v>
      </c>
      <c r="B76" s="62">
        <v>900</v>
      </c>
      <c r="C76" s="63" t="s">
        <v>132</v>
      </c>
      <c r="D76" s="63" t="s">
        <v>61</v>
      </c>
      <c r="E76" s="63" t="s">
        <v>141</v>
      </c>
      <c r="F76" s="63" t="s">
        <v>69</v>
      </c>
      <c r="G76" s="63" t="s">
        <v>1011</v>
      </c>
      <c r="H76" s="63" t="s">
        <v>162</v>
      </c>
      <c r="I76" s="189">
        <v>1546853.1</v>
      </c>
      <c r="J76" s="189">
        <f>1546853.1-1000000</f>
        <v>546853.1000000001</v>
      </c>
    </row>
    <row r="77" spans="1:10" ht="62.25" customHeight="1">
      <c r="A77" s="196" t="s">
        <v>941</v>
      </c>
      <c r="B77" s="62">
        <v>900</v>
      </c>
      <c r="C77" s="63" t="s">
        <v>132</v>
      </c>
      <c r="D77" s="63" t="s">
        <v>61</v>
      </c>
      <c r="E77" s="63" t="s">
        <v>943</v>
      </c>
      <c r="F77" s="63" t="s">
        <v>69</v>
      </c>
      <c r="G77" s="63" t="s">
        <v>944</v>
      </c>
      <c r="H77" s="63" t="s">
        <v>162</v>
      </c>
      <c r="I77" s="189">
        <v>0</v>
      </c>
      <c r="J77" s="189">
        <v>0</v>
      </c>
    </row>
    <row r="78" spans="1:10" ht="78.75">
      <c r="A78" s="196" t="s">
        <v>1017</v>
      </c>
      <c r="B78" s="62">
        <v>900</v>
      </c>
      <c r="C78" s="63" t="s">
        <v>132</v>
      </c>
      <c r="D78" s="63" t="s">
        <v>61</v>
      </c>
      <c r="E78" s="63" t="s">
        <v>141</v>
      </c>
      <c r="F78" s="63" t="s">
        <v>69</v>
      </c>
      <c r="G78" s="63" t="s">
        <v>1084</v>
      </c>
      <c r="H78" s="63" t="s">
        <v>163</v>
      </c>
      <c r="I78" s="189">
        <v>195676.92</v>
      </c>
      <c r="J78" s="189">
        <v>195676.92</v>
      </c>
    </row>
    <row r="79" spans="1:10" ht="47.25">
      <c r="A79" s="196" t="s">
        <v>972</v>
      </c>
      <c r="B79" s="62">
        <v>900</v>
      </c>
      <c r="C79" s="63" t="s">
        <v>132</v>
      </c>
      <c r="D79" s="63" t="s">
        <v>61</v>
      </c>
      <c r="E79" s="63" t="s">
        <v>943</v>
      </c>
      <c r="F79" s="63" t="s">
        <v>69</v>
      </c>
      <c r="G79" s="63" t="s">
        <v>973</v>
      </c>
      <c r="H79" s="63" t="s">
        <v>162</v>
      </c>
      <c r="I79" s="130">
        <v>0</v>
      </c>
      <c r="J79" s="130">
        <v>0</v>
      </c>
    </row>
    <row r="80" spans="1:10" ht="15.75">
      <c r="A80" s="176" t="s">
        <v>133</v>
      </c>
      <c r="B80" s="22" t="s">
        <v>151</v>
      </c>
      <c r="C80" s="22" t="s">
        <v>134</v>
      </c>
      <c r="D80" s="22"/>
      <c r="E80" s="22"/>
      <c r="F80" s="22"/>
      <c r="G80" s="22"/>
      <c r="H80" s="22"/>
      <c r="I80" s="131">
        <f>SUM(I81:I83)</f>
        <v>372805.06</v>
      </c>
      <c r="J80" s="131">
        <f>SUM(J81:J83)</f>
        <v>372805.06</v>
      </c>
    </row>
    <row r="81" spans="1:10" ht="51" customHeight="1">
      <c r="A81" s="61" t="s">
        <v>595</v>
      </c>
      <c r="B81" s="21" t="s">
        <v>151</v>
      </c>
      <c r="C81" s="21" t="s">
        <v>134</v>
      </c>
      <c r="D81" s="21" t="s">
        <v>61</v>
      </c>
      <c r="E81" s="21" t="s">
        <v>68</v>
      </c>
      <c r="F81" s="21" t="s">
        <v>69</v>
      </c>
      <c r="G81" s="21" t="s">
        <v>503</v>
      </c>
      <c r="H81" s="21" t="s">
        <v>162</v>
      </c>
      <c r="I81" s="115">
        <v>255625.06</v>
      </c>
      <c r="J81" s="115">
        <v>255625.06</v>
      </c>
    </row>
    <row r="82" spans="1:10" ht="51" customHeight="1">
      <c r="A82" s="163" t="s">
        <v>1403</v>
      </c>
      <c r="B82" s="113" t="s">
        <v>151</v>
      </c>
      <c r="C82" s="113" t="s">
        <v>134</v>
      </c>
      <c r="D82" s="113" t="s">
        <v>61</v>
      </c>
      <c r="E82" s="113" t="s">
        <v>68</v>
      </c>
      <c r="F82" s="113" t="s">
        <v>69</v>
      </c>
      <c r="G82" s="113" t="s">
        <v>1382</v>
      </c>
      <c r="H82" s="113" t="s">
        <v>946</v>
      </c>
      <c r="I82" s="115">
        <v>0</v>
      </c>
      <c r="J82" s="115">
        <v>0</v>
      </c>
    </row>
    <row r="83" spans="1:10" ht="52.5" customHeight="1">
      <c r="A83" s="61" t="s">
        <v>603</v>
      </c>
      <c r="B83" s="21" t="s">
        <v>151</v>
      </c>
      <c r="C83" s="21" t="s">
        <v>134</v>
      </c>
      <c r="D83" s="21" t="s">
        <v>160</v>
      </c>
      <c r="E83" s="21" t="s">
        <v>116</v>
      </c>
      <c r="F83" s="21" t="s">
        <v>493</v>
      </c>
      <c r="G83" s="21" t="s">
        <v>504</v>
      </c>
      <c r="H83" s="21" t="s">
        <v>162</v>
      </c>
      <c r="I83" s="115">
        <v>117180</v>
      </c>
      <c r="J83" s="115">
        <v>117180</v>
      </c>
    </row>
    <row r="84" spans="1:10" ht="15.75">
      <c r="A84" s="176" t="s">
        <v>637</v>
      </c>
      <c r="B84" s="22" t="s">
        <v>151</v>
      </c>
      <c r="C84" s="22" t="s">
        <v>636</v>
      </c>
      <c r="D84" s="22"/>
      <c r="E84" s="22"/>
      <c r="F84" s="22"/>
      <c r="G84" s="22"/>
      <c r="H84" s="22"/>
      <c r="I84" s="131">
        <f>SUM(I85:I94)</f>
        <v>905903.39</v>
      </c>
      <c r="J84" s="131">
        <f>SUM(J85:J94)</f>
        <v>905903.39</v>
      </c>
    </row>
    <row r="85" spans="1:10" ht="65.25" customHeight="1">
      <c r="A85" s="61" t="s">
        <v>654</v>
      </c>
      <c r="B85" s="21" t="s">
        <v>151</v>
      </c>
      <c r="C85" s="21" t="s">
        <v>636</v>
      </c>
      <c r="D85" s="21" t="s">
        <v>61</v>
      </c>
      <c r="E85" s="21" t="s">
        <v>60</v>
      </c>
      <c r="F85" s="21" t="s">
        <v>69</v>
      </c>
      <c r="G85" s="21" t="s">
        <v>670</v>
      </c>
      <c r="H85" s="21" t="s">
        <v>162</v>
      </c>
      <c r="I85" s="115">
        <v>261044.73</v>
      </c>
      <c r="J85" s="115">
        <v>261044.73</v>
      </c>
    </row>
    <row r="86" spans="1:10" ht="63" customHeight="1">
      <c r="A86" s="61" t="s">
        <v>642</v>
      </c>
      <c r="B86" s="21" t="s">
        <v>151</v>
      </c>
      <c r="C86" s="21" t="s">
        <v>636</v>
      </c>
      <c r="D86" s="21" t="s">
        <v>61</v>
      </c>
      <c r="E86" s="21" t="s">
        <v>60</v>
      </c>
      <c r="F86" s="21" t="s">
        <v>69</v>
      </c>
      <c r="G86" s="21" t="s">
        <v>671</v>
      </c>
      <c r="H86" s="21" t="s">
        <v>162</v>
      </c>
      <c r="I86" s="115">
        <v>240038.66</v>
      </c>
      <c r="J86" s="115">
        <v>240038.66</v>
      </c>
    </row>
    <row r="87" spans="1:10" ht="98.25" customHeight="1">
      <c r="A87" s="61" t="s">
        <v>1161</v>
      </c>
      <c r="B87" s="21" t="s">
        <v>151</v>
      </c>
      <c r="C87" s="21" t="s">
        <v>636</v>
      </c>
      <c r="D87" s="21" t="s">
        <v>61</v>
      </c>
      <c r="E87" s="21" t="s">
        <v>60</v>
      </c>
      <c r="F87" s="21" t="s">
        <v>69</v>
      </c>
      <c r="G87" s="21" t="s">
        <v>1162</v>
      </c>
      <c r="H87" s="21" t="s">
        <v>163</v>
      </c>
      <c r="I87" s="80">
        <v>0</v>
      </c>
      <c r="J87" s="80">
        <v>0</v>
      </c>
    </row>
    <row r="88" spans="1:10" ht="69" customHeight="1">
      <c r="A88" s="61" t="s">
        <v>1153</v>
      </c>
      <c r="B88" s="21" t="s">
        <v>151</v>
      </c>
      <c r="C88" s="21" t="s">
        <v>636</v>
      </c>
      <c r="D88" s="21" t="s">
        <v>61</v>
      </c>
      <c r="E88" s="21" t="s">
        <v>60</v>
      </c>
      <c r="F88" s="21" t="s">
        <v>69</v>
      </c>
      <c r="G88" s="21" t="s">
        <v>1156</v>
      </c>
      <c r="H88" s="21" t="s">
        <v>162</v>
      </c>
      <c r="I88" s="80">
        <v>0</v>
      </c>
      <c r="J88" s="80">
        <v>0</v>
      </c>
    </row>
    <row r="89" spans="1:10" ht="70.5" customHeight="1">
      <c r="A89" s="61" t="s">
        <v>1154</v>
      </c>
      <c r="B89" s="21" t="s">
        <v>151</v>
      </c>
      <c r="C89" s="21" t="s">
        <v>636</v>
      </c>
      <c r="D89" s="21" t="s">
        <v>61</v>
      </c>
      <c r="E89" s="21" t="s">
        <v>60</v>
      </c>
      <c r="F89" s="21" t="s">
        <v>69</v>
      </c>
      <c r="G89" s="21" t="s">
        <v>1157</v>
      </c>
      <c r="H89" s="21" t="s">
        <v>162</v>
      </c>
      <c r="I89" s="80">
        <v>0</v>
      </c>
      <c r="J89" s="80">
        <v>0</v>
      </c>
    </row>
    <row r="90" spans="1:10" ht="63">
      <c r="A90" s="61" t="s">
        <v>1155</v>
      </c>
      <c r="B90" s="21" t="s">
        <v>151</v>
      </c>
      <c r="C90" s="21" t="s">
        <v>636</v>
      </c>
      <c r="D90" s="21" t="s">
        <v>61</v>
      </c>
      <c r="E90" s="21" t="s">
        <v>92</v>
      </c>
      <c r="F90" s="21" t="s">
        <v>69</v>
      </c>
      <c r="G90" s="21" t="s">
        <v>1158</v>
      </c>
      <c r="H90" s="21" t="s">
        <v>162</v>
      </c>
      <c r="I90" s="80">
        <v>0</v>
      </c>
      <c r="J90" s="80">
        <v>0</v>
      </c>
    </row>
    <row r="91" spans="1:10" ht="110.25">
      <c r="A91" s="163" t="s">
        <v>740</v>
      </c>
      <c r="B91" s="113" t="s">
        <v>151</v>
      </c>
      <c r="C91" s="113" t="s">
        <v>636</v>
      </c>
      <c r="D91" s="113" t="s">
        <v>61</v>
      </c>
      <c r="E91" s="113" t="s">
        <v>60</v>
      </c>
      <c r="F91" s="113" t="s">
        <v>69</v>
      </c>
      <c r="G91" s="113" t="s">
        <v>1237</v>
      </c>
      <c r="H91" s="113" t="s">
        <v>53</v>
      </c>
      <c r="I91" s="115">
        <v>0</v>
      </c>
      <c r="J91" s="115">
        <v>0</v>
      </c>
    </row>
    <row r="92" spans="1:10" ht="141.75">
      <c r="A92" s="163" t="s">
        <v>1224</v>
      </c>
      <c r="B92" s="113" t="s">
        <v>151</v>
      </c>
      <c r="C92" s="113" t="s">
        <v>636</v>
      </c>
      <c r="D92" s="113" t="s">
        <v>160</v>
      </c>
      <c r="E92" s="113" t="s">
        <v>116</v>
      </c>
      <c r="F92" s="113" t="s">
        <v>493</v>
      </c>
      <c r="G92" s="113" t="s">
        <v>1223</v>
      </c>
      <c r="H92" s="113" t="s">
        <v>163</v>
      </c>
      <c r="I92" s="115">
        <v>0</v>
      </c>
      <c r="J92" s="115">
        <v>0</v>
      </c>
    </row>
    <row r="93" spans="1:10" ht="94.5">
      <c r="A93" s="163" t="s">
        <v>727</v>
      </c>
      <c r="B93" s="113" t="s">
        <v>151</v>
      </c>
      <c r="C93" s="113" t="s">
        <v>636</v>
      </c>
      <c r="D93" s="113" t="s">
        <v>61</v>
      </c>
      <c r="E93" s="113" t="s">
        <v>92</v>
      </c>
      <c r="F93" s="113" t="s">
        <v>69</v>
      </c>
      <c r="G93" s="113" t="s">
        <v>728</v>
      </c>
      <c r="H93" s="113" t="s">
        <v>53</v>
      </c>
      <c r="I93" s="115">
        <v>0</v>
      </c>
      <c r="J93" s="115">
        <v>0</v>
      </c>
    </row>
    <row r="94" spans="1:10" ht="71.25" customHeight="1">
      <c r="A94" s="199" t="s">
        <v>644</v>
      </c>
      <c r="B94" s="113" t="s">
        <v>151</v>
      </c>
      <c r="C94" s="113" t="s">
        <v>636</v>
      </c>
      <c r="D94" s="113" t="s">
        <v>61</v>
      </c>
      <c r="E94" s="113" t="s">
        <v>92</v>
      </c>
      <c r="F94" s="113" t="s">
        <v>69</v>
      </c>
      <c r="G94" s="113" t="s">
        <v>672</v>
      </c>
      <c r="H94" s="113" t="s">
        <v>162</v>
      </c>
      <c r="I94" s="115">
        <v>404820</v>
      </c>
      <c r="J94" s="115">
        <v>404820</v>
      </c>
    </row>
    <row r="95" spans="1:10" ht="15.75">
      <c r="A95" s="176" t="s">
        <v>135</v>
      </c>
      <c r="B95" s="28">
        <v>900</v>
      </c>
      <c r="C95" s="29" t="s">
        <v>136</v>
      </c>
      <c r="D95" s="29"/>
      <c r="E95" s="29"/>
      <c r="F95" s="29"/>
      <c r="G95" s="29"/>
      <c r="H95" s="29"/>
      <c r="I95" s="190">
        <f>I96</f>
        <v>19000</v>
      </c>
      <c r="J95" s="190">
        <f>J96</f>
        <v>0</v>
      </c>
    </row>
    <row r="96" spans="1:10" ht="15.75">
      <c r="A96" s="176" t="s">
        <v>137</v>
      </c>
      <c r="B96" s="28">
        <v>900</v>
      </c>
      <c r="C96" s="29" t="s">
        <v>138</v>
      </c>
      <c r="D96" s="29"/>
      <c r="E96" s="29"/>
      <c r="F96" s="29"/>
      <c r="G96" s="29"/>
      <c r="H96" s="29"/>
      <c r="I96" s="190">
        <f>SUM(I97:I99)</f>
        <v>19000</v>
      </c>
      <c r="J96" s="190">
        <f>SUM(J97:J99)</f>
        <v>0</v>
      </c>
    </row>
    <row r="97" spans="1:10" ht="78.75">
      <c r="A97" s="129" t="s">
        <v>997</v>
      </c>
      <c r="B97" s="62">
        <v>900</v>
      </c>
      <c r="C97" s="63" t="s">
        <v>138</v>
      </c>
      <c r="D97" s="63">
        <v>11</v>
      </c>
      <c r="E97" s="63" t="s">
        <v>60</v>
      </c>
      <c r="F97" s="63" t="s">
        <v>69</v>
      </c>
      <c r="G97" s="63" t="s">
        <v>505</v>
      </c>
      <c r="H97" s="63" t="s">
        <v>162</v>
      </c>
      <c r="I97" s="189">
        <v>4000</v>
      </c>
      <c r="J97" s="189">
        <v>0</v>
      </c>
    </row>
    <row r="98" spans="1:10" ht="63">
      <c r="A98" s="61" t="s">
        <v>1171</v>
      </c>
      <c r="B98" s="62">
        <v>900</v>
      </c>
      <c r="C98" s="63" t="s">
        <v>138</v>
      </c>
      <c r="D98" s="63">
        <v>11</v>
      </c>
      <c r="E98" s="63" t="s">
        <v>68</v>
      </c>
      <c r="F98" s="63" t="s">
        <v>237</v>
      </c>
      <c r="G98" s="63" t="s">
        <v>998</v>
      </c>
      <c r="H98" s="63" t="s">
        <v>162</v>
      </c>
      <c r="I98" s="115">
        <v>9000</v>
      </c>
      <c r="J98" s="115">
        <v>0</v>
      </c>
    </row>
    <row r="99" spans="1:10" ht="66.75" customHeight="1">
      <c r="A99" s="61" t="s">
        <v>1172</v>
      </c>
      <c r="B99" s="62">
        <v>900</v>
      </c>
      <c r="C99" s="63" t="s">
        <v>138</v>
      </c>
      <c r="D99" s="63">
        <v>11</v>
      </c>
      <c r="E99" s="63" t="s">
        <v>68</v>
      </c>
      <c r="F99" s="63" t="s">
        <v>237</v>
      </c>
      <c r="G99" s="63" t="s">
        <v>1173</v>
      </c>
      <c r="H99" s="63" t="s">
        <v>162</v>
      </c>
      <c r="I99" s="189">
        <v>6000</v>
      </c>
      <c r="J99" s="189">
        <v>0</v>
      </c>
    </row>
    <row r="100" spans="1:10" ht="15.75">
      <c r="A100" s="176" t="s">
        <v>139</v>
      </c>
      <c r="B100" s="22" t="s">
        <v>151</v>
      </c>
      <c r="C100" s="22" t="s">
        <v>140</v>
      </c>
      <c r="D100" s="22"/>
      <c r="E100" s="22"/>
      <c r="F100" s="22"/>
      <c r="G100" s="22"/>
      <c r="H100" s="22"/>
      <c r="I100" s="131">
        <f>I101</f>
        <v>10266280</v>
      </c>
      <c r="J100" s="131">
        <f>J101</f>
        <v>9766280</v>
      </c>
    </row>
    <row r="101" spans="1:10" ht="20.25" customHeight="1">
      <c r="A101" s="176" t="s">
        <v>158</v>
      </c>
      <c r="B101" s="22" t="s">
        <v>151</v>
      </c>
      <c r="C101" s="22" t="s">
        <v>159</v>
      </c>
      <c r="D101" s="22"/>
      <c r="E101" s="22"/>
      <c r="F101" s="22"/>
      <c r="G101" s="22"/>
      <c r="H101" s="22"/>
      <c r="I101" s="131">
        <f>SUM(I102:I116)</f>
        <v>10266280</v>
      </c>
      <c r="J101" s="131">
        <f>SUM(J102:J116)</f>
        <v>9766280</v>
      </c>
    </row>
    <row r="102" spans="1:10" ht="84.75" customHeight="1">
      <c r="A102" s="61" t="s">
        <v>393</v>
      </c>
      <c r="B102" s="21" t="s">
        <v>151</v>
      </c>
      <c r="C102" s="21" t="s">
        <v>159</v>
      </c>
      <c r="D102" s="21" t="s">
        <v>59</v>
      </c>
      <c r="E102" s="21" t="s">
        <v>68</v>
      </c>
      <c r="F102" s="21" t="s">
        <v>69</v>
      </c>
      <c r="G102" s="21" t="s">
        <v>506</v>
      </c>
      <c r="H102" s="21" t="s">
        <v>108</v>
      </c>
      <c r="I102" s="191">
        <f>3716924.9-61700</f>
        <v>3655224.9</v>
      </c>
      <c r="J102" s="191">
        <f>3716924.9-61700-250000</f>
        <v>3405224.9</v>
      </c>
    </row>
    <row r="103" spans="1:10" ht="82.5" customHeight="1">
      <c r="A103" s="163" t="s">
        <v>561</v>
      </c>
      <c r="B103" s="113" t="s">
        <v>151</v>
      </c>
      <c r="C103" s="113" t="s">
        <v>159</v>
      </c>
      <c r="D103" s="113" t="s">
        <v>59</v>
      </c>
      <c r="E103" s="113" t="s">
        <v>68</v>
      </c>
      <c r="F103" s="113" t="s">
        <v>69</v>
      </c>
      <c r="G103" s="113" t="s">
        <v>564</v>
      </c>
      <c r="H103" s="113" t="s">
        <v>108</v>
      </c>
      <c r="I103" s="192">
        <v>0</v>
      </c>
      <c r="J103" s="192">
        <v>0</v>
      </c>
    </row>
    <row r="104" spans="1:10" ht="114" customHeight="1">
      <c r="A104" s="163" t="s">
        <v>507</v>
      </c>
      <c r="B104" s="113" t="s">
        <v>151</v>
      </c>
      <c r="C104" s="113" t="s">
        <v>159</v>
      </c>
      <c r="D104" s="113" t="s">
        <v>59</v>
      </c>
      <c r="E104" s="113" t="s">
        <v>68</v>
      </c>
      <c r="F104" s="113" t="s">
        <v>69</v>
      </c>
      <c r="G104" s="113" t="s">
        <v>508</v>
      </c>
      <c r="H104" s="113" t="s">
        <v>108</v>
      </c>
      <c r="I104" s="192">
        <v>0</v>
      </c>
      <c r="J104" s="192">
        <v>0</v>
      </c>
    </row>
    <row r="105" spans="1:10" ht="84" customHeight="1">
      <c r="A105" s="61" t="s">
        <v>400</v>
      </c>
      <c r="B105" s="21" t="s">
        <v>151</v>
      </c>
      <c r="C105" s="21" t="s">
        <v>159</v>
      </c>
      <c r="D105" s="21" t="s">
        <v>59</v>
      </c>
      <c r="E105" s="21" t="s">
        <v>60</v>
      </c>
      <c r="F105" s="21" t="s">
        <v>69</v>
      </c>
      <c r="G105" s="21" t="s">
        <v>509</v>
      </c>
      <c r="H105" s="21" t="s">
        <v>108</v>
      </c>
      <c r="I105" s="191">
        <v>6353055.1</v>
      </c>
      <c r="J105" s="191">
        <f>6353055.1-250000</f>
        <v>6103055.1</v>
      </c>
    </row>
    <row r="106" spans="1:10" ht="99" customHeight="1">
      <c r="A106" s="163" t="s">
        <v>561</v>
      </c>
      <c r="B106" s="113" t="s">
        <v>151</v>
      </c>
      <c r="C106" s="113" t="s">
        <v>159</v>
      </c>
      <c r="D106" s="113" t="s">
        <v>59</v>
      </c>
      <c r="E106" s="113" t="s">
        <v>60</v>
      </c>
      <c r="F106" s="113" t="s">
        <v>69</v>
      </c>
      <c r="G106" s="113" t="s">
        <v>564</v>
      </c>
      <c r="H106" s="113" t="s">
        <v>108</v>
      </c>
      <c r="I106" s="192">
        <v>0</v>
      </c>
      <c r="J106" s="192">
        <v>0</v>
      </c>
    </row>
    <row r="107" spans="1:10" ht="119.25" customHeight="1">
      <c r="A107" s="163" t="s">
        <v>510</v>
      </c>
      <c r="B107" s="113" t="s">
        <v>151</v>
      </c>
      <c r="C107" s="113" t="s">
        <v>159</v>
      </c>
      <c r="D107" s="113" t="s">
        <v>59</v>
      </c>
      <c r="E107" s="113" t="s">
        <v>60</v>
      </c>
      <c r="F107" s="113" t="s">
        <v>69</v>
      </c>
      <c r="G107" s="113" t="s">
        <v>508</v>
      </c>
      <c r="H107" s="113" t="s">
        <v>108</v>
      </c>
      <c r="I107" s="192">
        <v>0</v>
      </c>
      <c r="J107" s="192">
        <v>0</v>
      </c>
    </row>
    <row r="108" spans="1:10" ht="80.25" customHeight="1">
      <c r="A108" s="163" t="s">
        <v>1106</v>
      </c>
      <c r="B108" s="113" t="s">
        <v>151</v>
      </c>
      <c r="C108" s="113" t="s">
        <v>159</v>
      </c>
      <c r="D108" s="113" t="s">
        <v>59</v>
      </c>
      <c r="E108" s="113" t="s">
        <v>68</v>
      </c>
      <c r="F108" s="113" t="s">
        <v>69</v>
      </c>
      <c r="G108" s="113" t="s">
        <v>1107</v>
      </c>
      <c r="H108" s="113" t="s">
        <v>108</v>
      </c>
      <c r="I108" s="192">
        <v>0</v>
      </c>
      <c r="J108" s="192">
        <v>0</v>
      </c>
    </row>
    <row r="109" spans="1:10" ht="66" customHeight="1">
      <c r="A109" s="163" t="s">
        <v>1112</v>
      </c>
      <c r="B109" s="113" t="s">
        <v>151</v>
      </c>
      <c r="C109" s="113" t="s">
        <v>159</v>
      </c>
      <c r="D109" s="113" t="s">
        <v>59</v>
      </c>
      <c r="E109" s="113" t="s">
        <v>68</v>
      </c>
      <c r="F109" s="113" t="s">
        <v>69</v>
      </c>
      <c r="G109" s="113" t="s">
        <v>1113</v>
      </c>
      <c r="H109" s="113" t="s">
        <v>108</v>
      </c>
      <c r="I109" s="192">
        <v>0</v>
      </c>
      <c r="J109" s="192">
        <v>0</v>
      </c>
    </row>
    <row r="110" spans="1:10" ht="66.75" customHeight="1">
      <c r="A110" s="163" t="s">
        <v>1141</v>
      </c>
      <c r="B110" s="113" t="s">
        <v>151</v>
      </c>
      <c r="C110" s="113" t="s">
        <v>159</v>
      </c>
      <c r="D110" s="113" t="s">
        <v>59</v>
      </c>
      <c r="E110" s="113" t="s">
        <v>68</v>
      </c>
      <c r="F110" s="113" t="s">
        <v>69</v>
      </c>
      <c r="G110" s="113" t="s">
        <v>1135</v>
      </c>
      <c r="H110" s="113" t="s">
        <v>108</v>
      </c>
      <c r="I110" s="192">
        <v>0</v>
      </c>
      <c r="J110" s="192">
        <v>0</v>
      </c>
    </row>
    <row r="111" spans="1:10" ht="68.25" customHeight="1">
      <c r="A111" s="163" t="s">
        <v>1108</v>
      </c>
      <c r="B111" s="113" t="s">
        <v>151</v>
      </c>
      <c r="C111" s="113" t="s">
        <v>159</v>
      </c>
      <c r="D111" s="113" t="s">
        <v>59</v>
      </c>
      <c r="E111" s="113" t="s">
        <v>60</v>
      </c>
      <c r="F111" s="113" t="s">
        <v>69</v>
      </c>
      <c r="G111" s="113" t="s">
        <v>1109</v>
      </c>
      <c r="H111" s="113" t="s">
        <v>108</v>
      </c>
      <c r="I111" s="177">
        <v>0</v>
      </c>
      <c r="J111" s="177">
        <v>0</v>
      </c>
    </row>
    <row r="112" spans="1:10" ht="81" customHeight="1">
      <c r="A112" s="163" t="s">
        <v>1110</v>
      </c>
      <c r="B112" s="113" t="s">
        <v>151</v>
      </c>
      <c r="C112" s="113" t="s">
        <v>159</v>
      </c>
      <c r="D112" s="113" t="s">
        <v>59</v>
      </c>
      <c r="E112" s="113" t="s">
        <v>60</v>
      </c>
      <c r="F112" s="113" t="s">
        <v>69</v>
      </c>
      <c r="G112" s="113" t="s">
        <v>1111</v>
      </c>
      <c r="H112" s="113" t="s">
        <v>108</v>
      </c>
      <c r="I112" s="192">
        <v>0</v>
      </c>
      <c r="J112" s="192">
        <v>0</v>
      </c>
    </row>
    <row r="113" spans="1:10" ht="68.25" customHeight="1">
      <c r="A113" s="163" t="s">
        <v>1142</v>
      </c>
      <c r="B113" s="113" t="s">
        <v>151</v>
      </c>
      <c r="C113" s="113" t="s">
        <v>159</v>
      </c>
      <c r="D113" s="113" t="s">
        <v>59</v>
      </c>
      <c r="E113" s="113" t="s">
        <v>60</v>
      </c>
      <c r="F113" s="113" t="s">
        <v>69</v>
      </c>
      <c r="G113" s="113" t="s">
        <v>1137</v>
      </c>
      <c r="H113" s="113" t="s">
        <v>108</v>
      </c>
      <c r="I113" s="192">
        <v>0</v>
      </c>
      <c r="J113" s="192">
        <v>0</v>
      </c>
    </row>
    <row r="114" spans="1:10" ht="67.5" customHeight="1">
      <c r="A114" s="163" t="s">
        <v>1323</v>
      </c>
      <c r="B114" s="113" t="s">
        <v>151</v>
      </c>
      <c r="C114" s="113" t="s">
        <v>159</v>
      </c>
      <c r="D114" s="113" t="s">
        <v>59</v>
      </c>
      <c r="E114" s="113" t="s">
        <v>68</v>
      </c>
      <c r="F114" s="113" t="s">
        <v>117</v>
      </c>
      <c r="G114" s="113" t="s">
        <v>1342</v>
      </c>
      <c r="H114" s="113" t="s">
        <v>108</v>
      </c>
      <c r="I114" s="177">
        <f>70300+61700</f>
        <v>132000</v>
      </c>
      <c r="J114" s="177">
        <f>70300+61700</f>
        <v>132000</v>
      </c>
    </row>
    <row r="115" spans="1:10" ht="48.75" customHeight="1">
      <c r="A115" s="163" t="s">
        <v>1371</v>
      </c>
      <c r="B115" s="185">
        <v>900</v>
      </c>
      <c r="C115" s="186" t="s">
        <v>159</v>
      </c>
      <c r="D115" s="186" t="s">
        <v>59</v>
      </c>
      <c r="E115" s="186" t="s">
        <v>228</v>
      </c>
      <c r="F115" s="186" t="s">
        <v>69</v>
      </c>
      <c r="G115" s="186" t="s">
        <v>1369</v>
      </c>
      <c r="H115" s="186" t="s">
        <v>108</v>
      </c>
      <c r="I115" s="189">
        <v>126000</v>
      </c>
      <c r="J115" s="189">
        <v>126000</v>
      </c>
    </row>
    <row r="116" spans="1:10" ht="66" customHeight="1">
      <c r="A116" s="163" t="s">
        <v>550</v>
      </c>
      <c r="B116" s="113" t="s">
        <v>151</v>
      </c>
      <c r="C116" s="113" t="s">
        <v>159</v>
      </c>
      <c r="D116" s="113" t="s">
        <v>59</v>
      </c>
      <c r="E116" s="113" t="s">
        <v>60</v>
      </c>
      <c r="F116" s="113" t="s">
        <v>69</v>
      </c>
      <c r="G116" s="113" t="s">
        <v>746</v>
      </c>
      <c r="H116" s="113" t="s">
        <v>108</v>
      </c>
      <c r="I116" s="192">
        <v>0</v>
      </c>
      <c r="J116" s="192">
        <v>0</v>
      </c>
    </row>
    <row r="117" spans="1:10" ht="15.75">
      <c r="A117" s="176" t="s">
        <v>249</v>
      </c>
      <c r="B117" s="22" t="s">
        <v>151</v>
      </c>
      <c r="C117" s="22" t="s">
        <v>250</v>
      </c>
      <c r="D117" s="22"/>
      <c r="E117" s="22"/>
      <c r="F117" s="22"/>
      <c r="G117" s="22"/>
      <c r="H117" s="22"/>
      <c r="I117" s="131">
        <f>I118+I121+I123+I125</f>
        <v>4014752.96</v>
      </c>
      <c r="J117" s="131">
        <f>J118+J121+J123+J125</f>
        <v>2176620.16</v>
      </c>
    </row>
    <row r="118" spans="1:10" ht="15.75">
      <c r="A118" s="176" t="s">
        <v>251</v>
      </c>
      <c r="B118" s="22" t="s">
        <v>151</v>
      </c>
      <c r="C118" s="22" t="s">
        <v>157</v>
      </c>
      <c r="D118" s="22"/>
      <c r="E118" s="22"/>
      <c r="F118" s="22"/>
      <c r="G118" s="22"/>
      <c r="H118" s="22"/>
      <c r="I118" s="131">
        <f>SUM(I119:I120)</f>
        <v>1254553.76</v>
      </c>
      <c r="J118" s="131">
        <f>SUM(J119:J120)</f>
        <v>1254553.76</v>
      </c>
    </row>
    <row r="119" spans="1:10" ht="82.5" customHeight="1">
      <c r="A119" s="163" t="s">
        <v>602</v>
      </c>
      <c r="B119" s="113" t="s">
        <v>151</v>
      </c>
      <c r="C119" s="113" t="s">
        <v>157</v>
      </c>
      <c r="D119" s="113" t="s">
        <v>117</v>
      </c>
      <c r="E119" s="113" t="s">
        <v>68</v>
      </c>
      <c r="F119" s="113" t="s">
        <v>117</v>
      </c>
      <c r="G119" s="113" t="s">
        <v>511</v>
      </c>
      <c r="H119" s="113" t="s">
        <v>162</v>
      </c>
      <c r="I119" s="115">
        <v>18540.2</v>
      </c>
      <c r="J119" s="115">
        <v>18540.2</v>
      </c>
    </row>
    <row r="120" spans="1:10" ht="66.75" customHeight="1">
      <c r="A120" s="163" t="s">
        <v>464</v>
      </c>
      <c r="B120" s="113" t="s">
        <v>151</v>
      </c>
      <c r="C120" s="113" t="s">
        <v>157</v>
      </c>
      <c r="D120" s="113" t="s">
        <v>117</v>
      </c>
      <c r="E120" s="113" t="s">
        <v>68</v>
      </c>
      <c r="F120" s="113" t="s">
        <v>117</v>
      </c>
      <c r="G120" s="113" t="s">
        <v>511</v>
      </c>
      <c r="H120" s="113" t="s">
        <v>109</v>
      </c>
      <c r="I120" s="177">
        <v>1236013.56</v>
      </c>
      <c r="J120" s="177">
        <v>1236013.56</v>
      </c>
    </row>
    <row r="121" spans="1:10" ht="15.75">
      <c r="A121" s="176" t="s">
        <v>198</v>
      </c>
      <c r="B121" s="22" t="s">
        <v>151</v>
      </c>
      <c r="C121" s="22" t="s">
        <v>199</v>
      </c>
      <c r="D121" s="22"/>
      <c r="E121" s="22"/>
      <c r="F121" s="22"/>
      <c r="G121" s="22"/>
      <c r="H121" s="22"/>
      <c r="I121" s="131">
        <f>I122</f>
        <v>0</v>
      </c>
      <c r="J121" s="131">
        <f>J122</f>
        <v>0</v>
      </c>
    </row>
    <row r="122" spans="1:10" ht="47.25">
      <c r="A122" s="197" t="s">
        <v>963</v>
      </c>
      <c r="B122" s="113" t="s">
        <v>151</v>
      </c>
      <c r="C122" s="113" t="s">
        <v>199</v>
      </c>
      <c r="D122" s="113" t="s">
        <v>61</v>
      </c>
      <c r="E122" s="113" t="s">
        <v>228</v>
      </c>
      <c r="F122" s="113" t="s">
        <v>69</v>
      </c>
      <c r="G122" s="113" t="s">
        <v>967</v>
      </c>
      <c r="H122" s="113" t="s">
        <v>109</v>
      </c>
      <c r="I122" s="115">
        <v>0</v>
      </c>
      <c r="J122" s="115">
        <v>0</v>
      </c>
    </row>
    <row r="123" spans="1:10" ht="15.75">
      <c r="A123" s="176" t="s">
        <v>200</v>
      </c>
      <c r="B123" s="124" t="s">
        <v>151</v>
      </c>
      <c r="C123" s="124" t="s">
        <v>201</v>
      </c>
      <c r="D123" s="102"/>
      <c r="E123" s="102"/>
      <c r="F123" s="102"/>
      <c r="G123" s="102"/>
      <c r="H123" s="102"/>
      <c r="I123" s="131">
        <f>I124</f>
        <v>2760199.2</v>
      </c>
      <c r="J123" s="131">
        <f>J124</f>
        <v>920066.4</v>
      </c>
    </row>
    <row r="124" spans="1:10" ht="78.75">
      <c r="A124" s="163" t="s">
        <v>1013</v>
      </c>
      <c r="B124" s="113" t="s">
        <v>151</v>
      </c>
      <c r="C124" s="113" t="s">
        <v>201</v>
      </c>
      <c r="D124" s="113" t="s">
        <v>61</v>
      </c>
      <c r="E124" s="113" t="s">
        <v>1014</v>
      </c>
      <c r="F124" s="113" t="s">
        <v>69</v>
      </c>
      <c r="G124" s="113" t="s">
        <v>1174</v>
      </c>
      <c r="H124" s="113" t="s">
        <v>946</v>
      </c>
      <c r="I124" s="115">
        <v>2760199.2</v>
      </c>
      <c r="J124" s="115">
        <v>920066.4</v>
      </c>
    </row>
    <row r="125" spans="1:10" ht="15.75">
      <c r="A125" s="127" t="s">
        <v>324</v>
      </c>
      <c r="B125" s="124" t="s">
        <v>151</v>
      </c>
      <c r="C125" s="124" t="s">
        <v>323</v>
      </c>
      <c r="D125" s="124"/>
      <c r="E125" s="124"/>
      <c r="F125" s="124"/>
      <c r="G125" s="124"/>
      <c r="H125" s="124"/>
      <c r="I125" s="131">
        <f>SUM(I126:I129)</f>
        <v>0</v>
      </c>
      <c r="J125" s="131">
        <f>SUM(J126:J129)</f>
        <v>2000</v>
      </c>
    </row>
    <row r="126" spans="1:10" ht="66.75" customHeight="1">
      <c r="A126" s="129" t="s">
        <v>1503</v>
      </c>
      <c r="B126" s="113" t="s">
        <v>151</v>
      </c>
      <c r="C126" s="21" t="s">
        <v>323</v>
      </c>
      <c r="D126" s="21" t="s">
        <v>1258</v>
      </c>
      <c r="E126" s="21" t="s">
        <v>68</v>
      </c>
      <c r="F126" s="21" t="s">
        <v>117</v>
      </c>
      <c r="G126" s="113" t="s">
        <v>1504</v>
      </c>
      <c r="H126" s="21" t="s">
        <v>162</v>
      </c>
      <c r="I126" s="179">
        <v>0</v>
      </c>
      <c r="J126" s="179">
        <v>0</v>
      </c>
    </row>
    <row r="127" spans="1:10" ht="83.25" customHeight="1" hidden="1">
      <c r="A127" s="129" t="s">
        <v>1505</v>
      </c>
      <c r="B127" s="113" t="s">
        <v>151</v>
      </c>
      <c r="C127" s="21" t="s">
        <v>323</v>
      </c>
      <c r="D127" s="21" t="s">
        <v>1258</v>
      </c>
      <c r="E127" s="21" t="s">
        <v>68</v>
      </c>
      <c r="F127" s="21" t="s">
        <v>237</v>
      </c>
      <c r="G127" s="113" t="s">
        <v>1506</v>
      </c>
      <c r="H127" s="21" t="s">
        <v>162</v>
      </c>
      <c r="I127" s="179">
        <v>0</v>
      </c>
      <c r="J127" s="179">
        <v>0</v>
      </c>
    </row>
    <row r="128" spans="1:10" ht="69" customHeight="1">
      <c r="A128" s="129" t="s">
        <v>1510</v>
      </c>
      <c r="B128" s="113" t="s">
        <v>151</v>
      </c>
      <c r="C128" s="21" t="s">
        <v>323</v>
      </c>
      <c r="D128" s="21" t="s">
        <v>1258</v>
      </c>
      <c r="E128" s="21" t="s">
        <v>68</v>
      </c>
      <c r="F128" s="21" t="s">
        <v>117</v>
      </c>
      <c r="G128" s="113" t="s">
        <v>1291</v>
      </c>
      <c r="H128" s="21" t="s">
        <v>162</v>
      </c>
      <c r="I128" s="179">
        <v>0</v>
      </c>
      <c r="J128" s="179">
        <v>2000</v>
      </c>
    </row>
    <row r="129" spans="1:10" ht="78.75" hidden="1">
      <c r="A129" s="129" t="s">
        <v>1507</v>
      </c>
      <c r="B129" s="21" t="s">
        <v>151</v>
      </c>
      <c r="C129" s="21" t="s">
        <v>323</v>
      </c>
      <c r="D129" s="21" t="s">
        <v>1258</v>
      </c>
      <c r="E129" s="21" t="s">
        <v>68</v>
      </c>
      <c r="F129" s="21" t="s">
        <v>57</v>
      </c>
      <c r="G129" s="113" t="s">
        <v>1508</v>
      </c>
      <c r="H129" s="21" t="s">
        <v>162</v>
      </c>
      <c r="I129" s="177">
        <v>0</v>
      </c>
      <c r="J129" s="177">
        <v>0</v>
      </c>
    </row>
    <row r="130" spans="1:10" ht="15.75">
      <c r="A130" s="176" t="s">
        <v>202</v>
      </c>
      <c r="B130" s="22" t="s">
        <v>151</v>
      </c>
      <c r="C130" s="22" t="s">
        <v>203</v>
      </c>
      <c r="D130" s="22"/>
      <c r="E130" s="22"/>
      <c r="F130" s="22"/>
      <c r="G130" s="22"/>
      <c r="H130" s="22"/>
      <c r="I130" s="131">
        <f>I131+I133</f>
        <v>450000</v>
      </c>
      <c r="J130" s="131">
        <f>J131+J133</f>
        <v>450000</v>
      </c>
    </row>
    <row r="131" spans="1:10" ht="18" customHeight="1">
      <c r="A131" s="176" t="s">
        <v>987</v>
      </c>
      <c r="B131" s="22" t="s">
        <v>151</v>
      </c>
      <c r="C131" s="22" t="s">
        <v>986</v>
      </c>
      <c r="D131" s="22"/>
      <c r="E131" s="22"/>
      <c r="F131" s="22"/>
      <c r="G131" s="22"/>
      <c r="H131" s="22"/>
      <c r="I131" s="131">
        <f>SUM(I132:I132)</f>
        <v>0</v>
      </c>
      <c r="J131" s="131">
        <f>SUM(J132:J132)</f>
        <v>0</v>
      </c>
    </row>
    <row r="132" spans="1:10" ht="78.75">
      <c r="A132" s="197" t="s">
        <v>989</v>
      </c>
      <c r="B132" s="113" t="s">
        <v>151</v>
      </c>
      <c r="C132" s="113" t="s">
        <v>986</v>
      </c>
      <c r="D132" s="113" t="s">
        <v>58</v>
      </c>
      <c r="E132" s="113" t="s">
        <v>68</v>
      </c>
      <c r="F132" s="113" t="s">
        <v>69</v>
      </c>
      <c r="G132" s="113" t="s">
        <v>988</v>
      </c>
      <c r="H132" s="113" t="s">
        <v>946</v>
      </c>
      <c r="I132" s="115">
        <v>0</v>
      </c>
      <c r="J132" s="115">
        <v>0</v>
      </c>
    </row>
    <row r="133" spans="1:10" ht="15.75">
      <c r="A133" s="176" t="s">
        <v>226</v>
      </c>
      <c r="B133" s="22" t="s">
        <v>151</v>
      </c>
      <c r="C133" s="22" t="s">
        <v>204</v>
      </c>
      <c r="D133" s="22"/>
      <c r="E133" s="22"/>
      <c r="F133" s="22"/>
      <c r="G133" s="22"/>
      <c r="H133" s="22"/>
      <c r="I133" s="131">
        <f>SUM(I134:I136)</f>
        <v>450000</v>
      </c>
      <c r="J133" s="131">
        <f>SUM(J134:J136)</f>
        <v>450000</v>
      </c>
    </row>
    <row r="134" spans="1:10" ht="84" customHeight="1">
      <c r="A134" s="61" t="s">
        <v>662</v>
      </c>
      <c r="B134" s="21" t="s">
        <v>151</v>
      </c>
      <c r="C134" s="21" t="s">
        <v>204</v>
      </c>
      <c r="D134" s="21" t="s">
        <v>288</v>
      </c>
      <c r="E134" s="21" t="s">
        <v>68</v>
      </c>
      <c r="F134" s="21" t="s">
        <v>69</v>
      </c>
      <c r="G134" s="21" t="s">
        <v>512</v>
      </c>
      <c r="H134" s="21" t="s">
        <v>162</v>
      </c>
      <c r="I134" s="115">
        <v>250000</v>
      </c>
      <c r="J134" s="115">
        <v>250000</v>
      </c>
    </row>
    <row r="135" spans="1:10" ht="66.75" customHeight="1">
      <c r="A135" s="61" t="s">
        <v>890</v>
      </c>
      <c r="B135" s="21" t="s">
        <v>151</v>
      </c>
      <c r="C135" s="21" t="s">
        <v>204</v>
      </c>
      <c r="D135" s="21" t="s">
        <v>288</v>
      </c>
      <c r="E135" s="21" t="s">
        <v>60</v>
      </c>
      <c r="F135" s="21" t="s">
        <v>69</v>
      </c>
      <c r="G135" s="21" t="s">
        <v>513</v>
      </c>
      <c r="H135" s="21" t="s">
        <v>162</v>
      </c>
      <c r="I135" s="115">
        <v>125000</v>
      </c>
      <c r="J135" s="115">
        <v>125000</v>
      </c>
    </row>
    <row r="136" spans="1:10" ht="63">
      <c r="A136" s="61" t="s">
        <v>891</v>
      </c>
      <c r="B136" s="21" t="s">
        <v>151</v>
      </c>
      <c r="C136" s="21" t="s">
        <v>204</v>
      </c>
      <c r="D136" s="21" t="s">
        <v>288</v>
      </c>
      <c r="E136" s="21" t="s">
        <v>60</v>
      </c>
      <c r="F136" s="21" t="s">
        <v>69</v>
      </c>
      <c r="G136" s="21" t="s">
        <v>496</v>
      </c>
      <c r="H136" s="21" t="s">
        <v>162</v>
      </c>
      <c r="I136" s="115">
        <v>75000</v>
      </c>
      <c r="J136" s="115">
        <v>75000</v>
      </c>
    </row>
    <row r="137" spans="1:10" ht="15.75">
      <c r="A137" s="174" t="s">
        <v>124</v>
      </c>
      <c r="B137" s="175" t="s">
        <v>125</v>
      </c>
      <c r="C137" s="175"/>
      <c r="D137" s="175"/>
      <c r="E137" s="175"/>
      <c r="F137" s="175"/>
      <c r="G137" s="175"/>
      <c r="H137" s="175"/>
      <c r="I137" s="155">
        <f>I138</f>
        <v>1296740.2</v>
      </c>
      <c r="J137" s="155">
        <f>J138</f>
        <v>1265857.24</v>
      </c>
    </row>
    <row r="138" spans="1:10" ht="15.75">
      <c r="A138" s="176" t="s">
        <v>279</v>
      </c>
      <c r="B138" s="22" t="s">
        <v>125</v>
      </c>
      <c r="C138" s="22" t="s">
        <v>280</v>
      </c>
      <c r="D138" s="22"/>
      <c r="E138" s="22"/>
      <c r="F138" s="22"/>
      <c r="G138" s="22"/>
      <c r="H138" s="22"/>
      <c r="I138" s="131">
        <f>I139</f>
        <v>1296740.2</v>
      </c>
      <c r="J138" s="131">
        <f>J139</f>
        <v>1265857.24</v>
      </c>
    </row>
    <row r="139" spans="1:10" ht="60.75" customHeight="1">
      <c r="A139" s="176" t="s">
        <v>248</v>
      </c>
      <c r="B139" s="22" t="s">
        <v>125</v>
      </c>
      <c r="C139" s="22" t="s">
        <v>127</v>
      </c>
      <c r="D139" s="22"/>
      <c r="E139" s="22"/>
      <c r="F139" s="22"/>
      <c r="G139" s="22"/>
      <c r="H139" s="22"/>
      <c r="I139" s="131">
        <f>SUM(I140:I143)</f>
        <v>1296740.2</v>
      </c>
      <c r="J139" s="131">
        <f>SUM(J140:J143)</f>
        <v>1265857.24</v>
      </c>
    </row>
    <row r="140" spans="1:10" ht="94.5">
      <c r="A140" s="106" t="s">
        <v>947</v>
      </c>
      <c r="B140" s="21" t="s">
        <v>125</v>
      </c>
      <c r="C140" s="21" t="s">
        <v>127</v>
      </c>
      <c r="D140" s="21" t="s">
        <v>117</v>
      </c>
      <c r="E140" s="21" t="s">
        <v>60</v>
      </c>
      <c r="F140" s="21" t="s">
        <v>117</v>
      </c>
      <c r="G140" s="21" t="s">
        <v>552</v>
      </c>
      <c r="H140" s="21" t="s">
        <v>161</v>
      </c>
      <c r="I140" s="115">
        <v>509915.28</v>
      </c>
      <c r="J140" s="115">
        <v>489343.68</v>
      </c>
    </row>
    <row r="141" spans="1:10" ht="81.75" customHeight="1">
      <c r="A141" s="61" t="s">
        <v>514</v>
      </c>
      <c r="B141" s="21" t="s">
        <v>125</v>
      </c>
      <c r="C141" s="21" t="s">
        <v>127</v>
      </c>
      <c r="D141" s="21" t="s">
        <v>117</v>
      </c>
      <c r="E141" s="21" t="s">
        <v>60</v>
      </c>
      <c r="F141" s="21" t="s">
        <v>117</v>
      </c>
      <c r="G141" s="21" t="s">
        <v>515</v>
      </c>
      <c r="H141" s="21" t="s">
        <v>161</v>
      </c>
      <c r="I141" s="115">
        <v>247953.91999999998</v>
      </c>
      <c r="J141" s="115">
        <v>237904.56</v>
      </c>
    </row>
    <row r="142" spans="1:10" ht="63">
      <c r="A142" s="61" t="s">
        <v>585</v>
      </c>
      <c r="B142" s="21" t="s">
        <v>125</v>
      </c>
      <c r="C142" s="21" t="s">
        <v>127</v>
      </c>
      <c r="D142" s="21" t="s">
        <v>117</v>
      </c>
      <c r="E142" s="21" t="s">
        <v>60</v>
      </c>
      <c r="F142" s="21" t="s">
        <v>117</v>
      </c>
      <c r="G142" s="21" t="s">
        <v>515</v>
      </c>
      <c r="H142" s="21" t="s">
        <v>162</v>
      </c>
      <c r="I142" s="115">
        <v>520479</v>
      </c>
      <c r="J142" s="115">
        <v>520479</v>
      </c>
    </row>
    <row r="143" spans="1:10" ht="47.25">
      <c r="A143" s="61" t="s">
        <v>930</v>
      </c>
      <c r="B143" s="21" t="s">
        <v>125</v>
      </c>
      <c r="C143" s="21" t="s">
        <v>127</v>
      </c>
      <c r="D143" s="21" t="s">
        <v>117</v>
      </c>
      <c r="E143" s="21" t="s">
        <v>60</v>
      </c>
      <c r="F143" s="21" t="s">
        <v>117</v>
      </c>
      <c r="G143" s="21" t="s">
        <v>515</v>
      </c>
      <c r="H143" s="21" t="s">
        <v>109</v>
      </c>
      <c r="I143" s="115">
        <v>18392</v>
      </c>
      <c r="J143" s="115">
        <v>18130</v>
      </c>
    </row>
    <row r="144" spans="1:10" ht="21.75" customHeight="1">
      <c r="A144" s="176" t="s">
        <v>249</v>
      </c>
      <c r="B144" s="22" t="s">
        <v>125</v>
      </c>
      <c r="C144" s="22" t="s">
        <v>250</v>
      </c>
      <c r="D144" s="124"/>
      <c r="E144" s="124"/>
      <c r="F144" s="124"/>
      <c r="G144" s="124"/>
      <c r="H144" s="124"/>
      <c r="I144" s="131">
        <f>I145</f>
        <v>0</v>
      </c>
      <c r="J144" s="131">
        <f>J145</f>
        <v>0</v>
      </c>
    </row>
    <row r="145" spans="1:10" ht="15.75">
      <c r="A145" s="176" t="s">
        <v>310</v>
      </c>
      <c r="B145" s="22" t="s">
        <v>125</v>
      </c>
      <c r="C145" s="22" t="s">
        <v>323</v>
      </c>
      <c r="D145" s="22"/>
      <c r="E145" s="22"/>
      <c r="F145" s="22"/>
      <c r="G145" s="22"/>
      <c r="H145" s="22"/>
      <c r="I145" s="131">
        <f>I146+I147</f>
        <v>0</v>
      </c>
      <c r="J145" s="131">
        <f>J146+J147</f>
        <v>0</v>
      </c>
    </row>
    <row r="146" spans="1:10" ht="78.75">
      <c r="A146" s="129" t="s">
        <v>865</v>
      </c>
      <c r="B146" s="21" t="s">
        <v>125</v>
      </c>
      <c r="C146" s="21" t="s">
        <v>323</v>
      </c>
      <c r="D146" s="21" t="s">
        <v>1258</v>
      </c>
      <c r="E146" s="21" t="s">
        <v>68</v>
      </c>
      <c r="F146" s="21" t="s">
        <v>69</v>
      </c>
      <c r="G146" s="21" t="s">
        <v>532</v>
      </c>
      <c r="H146" s="21" t="s">
        <v>162</v>
      </c>
      <c r="I146" s="179">
        <v>0</v>
      </c>
      <c r="J146" s="179">
        <v>0</v>
      </c>
    </row>
    <row r="147" spans="1:10" ht="63" hidden="1">
      <c r="A147" s="129" t="s">
        <v>911</v>
      </c>
      <c r="B147" s="21" t="s">
        <v>125</v>
      </c>
      <c r="C147" s="21" t="s">
        <v>323</v>
      </c>
      <c r="D147" s="21" t="s">
        <v>1258</v>
      </c>
      <c r="E147" s="21" t="s">
        <v>68</v>
      </c>
      <c r="F147" s="21" t="s">
        <v>117</v>
      </c>
      <c r="G147" s="21" t="s">
        <v>931</v>
      </c>
      <c r="H147" s="21" t="s">
        <v>162</v>
      </c>
      <c r="I147" s="179">
        <v>0</v>
      </c>
      <c r="J147" s="179">
        <v>0</v>
      </c>
    </row>
    <row r="148" spans="1:10" ht="31.5">
      <c r="A148" s="174" t="s">
        <v>89</v>
      </c>
      <c r="B148" s="175" t="s">
        <v>129</v>
      </c>
      <c r="C148" s="175"/>
      <c r="D148" s="175"/>
      <c r="E148" s="175"/>
      <c r="F148" s="175"/>
      <c r="G148" s="175"/>
      <c r="H148" s="175"/>
      <c r="I148" s="155">
        <f>I149++I214</f>
        <v>145111137.74</v>
      </c>
      <c r="J148" s="155">
        <f>J149++J214</f>
        <v>138730230.24</v>
      </c>
    </row>
    <row r="149" spans="1:10" ht="15.75">
      <c r="A149" s="176" t="s">
        <v>135</v>
      </c>
      <c r="B149" s="22" t="s">
        <v>129</v>
      </c>
      <c r="C149" s="22" t="s">
        <v>136</v>
      </c>
      <c r="D149" s="22"/>
      <c r="E149" s="22"/>
      <c r="F149" s="22"/>
      <c r="G149" s="22"/>
      <c r="H149" s="22"/>
      <c r="I149" s="131">
        <f>I150+I163+I192+I201+I209</f>
        <v>142846124.94</v>
      </c>
      <c r="J149" s="131">
        <f>J150+J163+J192+J201+J209</f>
        <v>136477717.44</v>
      </c>
    </row>
    <row r="150" spans="1:10" ht="15.75">
      <c r="A150" s="176" t="s">
        <v>130</v>
      </c>
      <c r="B150" s="22" t="s">
        <v>129</v>
      </c>
      <c r="C150" s="22" t="s">
        <v>232</v>
      </c>
      <c r="D150" s="22"/>
      <c r="E150" s="22"/>
      <c r="F150" s="22"/>
      <c r="G150" s="22"/>
      <c r="H150" s="22"/>
      <c r="I150" s="131">
        <f>SUM(I151:I162)</f>
        <v>79096839.64</v>
      </c>
      <c r="J150" s="131">
        <f>SUM(J151:J162)</f>
        <v>79096839.64</v>
      </c>
    </row>
    <row r="151" spans="1:10" ht="87.75" customHeight="1">
      <c r="A151" s="188" t="s">
        <v>426</v>
      </c>
      <c r="B151" s="113" t="s">
        <v>129</v>
      </c>
      <c r="C151" s="113" t="s">
        <v>232</v>
      </c>
      <c r="D151" s="113" t="s">
        <v>227</v>
      </c>
      <c r="E151" s="113" t="s">
        <v>68</v>
      </c>
      <c r="F151" s="113" t="s">
        <v>69</v>
      </c>
      <c r="G151" s="113" t="s">
        <v>516</v>
      </c>
      <c r="H151" s="113" t="s">
        <v>108</v>
      </c>
      <c r="I151" s="80">
        <v>3716164.59</v>
      </c>
      <c r="J151" s="80">
        <v>3716164.59</v>
      </c>
    </row>
    <row r="152" spans="1:10" ht="129" customHeight="1">
      <c r="A152" s="163" t="s">
        <v>686</v>
      </c>
      <c r="B152" s="113" t="s">
        <v>129</v>
      </c>
      <c r="C152" s="113" t="s">
        <v>232</v>
      </c>
      <c r="D152" s="113" t="s">
        <v>227</v>
      </c>
      <c r="E152" s="113" t="s">
        <v>68</v>
      </c>
      <c r="F152" s="113" t="s">
        <v>69</v>
      </c>
      <c r="G152" s="113" t="s">
        <v>702</v>
      </c>
      <c r="H152" s="113" t="s">
        <v>108</v>
      </c>
      <c r="I152" s="80">
        <v>11006249.37</v>
      </c>
      <c r="J152" s="80">
        <v>11006249.37</v>
      </c>
    </row>
    <row r="153" spans="1:10" ht="78.75" customHeight="1">
      <c r="A153" s="163" t="s">
        <v>1101</v>
      </c>
      <c r="B153" s="113" t="s">
        <v>129</v>
      </c>
      <c r="C153" s="113" t="s">
        <v>232</v>
      </c>
      <c r="D153" s="113" t="s">
        <v>227</v>
      </c>
      <c r="E153" s="113" t="s">
        <v>68</v>
      </c>
      <c r="F153" s="113" t="s">
        <v>69</v>
      </c>
      <c r="G153" s="113" t="s">
        <v>1091</v>
      </c>
      <c r="H153" s="113" t="s">
        <v>108</v>
      </c>
      <c r="I153" s="80">
        <v>50000</v>
      </c>
      <c r="J153" s="80">
        <v>50000</v>
      </c>
    </row>
    <row r="154" spans="1:10" ht="94.5">
      <c r="A154" s="163" t="s">
        <v>687</v>
      </c>
      <c r="B154" s="113" t="s">
        <v>129</v>
      </c>
      <c r="C154" s="113" t="s">
        <v>232</v>
      </c>
      <c r="D154" s="113" t="s">
        <v>227</v>
      </c>
      <c r="E154" s="113" t="s">
        <v>68</v>
      </c>
      <c r="F154" s="113" t="s">
        <v>69</v>
      </c>
      <c r="G154" s="113" t="s">
        <v>703</v>
      </c>
      <c r="H154" s="113" t="s">
        <v>108</v>
      </c>
      <c r="I154" s="80">
        <v>6897919.62</v>
      </c>
      <c r="J154" s="80">
        <v>6897919.62</v>
      </c>
    </row>
    <row r="155" spans="1:10" ht="98.25" customHeight="1">
      <c r="A155" s="163" t="s">
        <v>689</v>
      </c>
      <c r="B155" s="113" t="s">
        <v>129</v>
      </c>
      <c r="C155" s="113" t="s">
        <v>232</v>
      </c>
      <c r="D155" s="113" t="s">
        <v>227</v>
      </c>
      <c r="E155" s="113" t="s">
        <v>68</v>
      </c>
      <c r="F155" s="113" t="s">
        <v>69</v>
      </c>
      <c r="G155" s="113" t="s">
        <v>704</v>
      </c>
      <c r="H155" s="113" t="s">
        <v>108</v>
      </c>
      <c r="I155" s="80">
        <v>0</v>
      </c>
      <c r="J155" s="80">
        <v>0</v>
      </c>
    </row>
    <row r="156" spans="1:10" ht="98.25" customHeight="1">
      <c r="A156" s="163" t="s">
        <v>688</v>
      </c>
      <c r="B156" s="113" t="s">
        <v>129</v>
      </c>
      <c r="C156" s="113" t="s">
        <v>232</v>
      </c>
      <c r="D156" s="113" t="s">
        <v>227</v>
      </c>
      <c r="E156" s="113" t="s">
        <v>68</v>
      </c>
      <c r="F156" s="113" t="s">
        <v>69</v>
      </c>
      <c r="G156" s="113" t="s">
        <v>705</v>
      </c>
      <c r="H156" s="113" t="s">
        <v>108</v>
      </c>
      <c r="I156" s="80">
        <v>6354215.34</v>
      </c>
      <c r="J156" s="80">
        <v>6354215.34</v>
      </c>
    </row>
    <row r="157" spans="1:10" ht="75.75" customHeight="1">
      <c r="A157" s="188" t="s">
        <v>428</v>
      </c>
      <c r="B157" s="113" t="s">
        <v>129</v>
      </c>
      <c r="C157" s="113" t="s">
        <v>232</v>
      </c>
      <c r="D157" s="113" t="s">
        <v>227</v>
      </c>
      <c r="E157" s="113" t="s">
        <v>68</v>
      </c>
      <c r="F157" s="113" t="s">
        <v>69</v>
      </c>
      <c r="G157" s="113" t="s">
        <v>517</v>
      </c>
      <c r="H157" s="113" t="s">
        <v>108</v>
      </c>
      <c r="I157" s="179">
        <v>5906304.72</v>
      </c>
      <c r="J157" s="179">
        <v>5906304.72</v>
      </c>
    </row>
    <row r="158" spans="1:10" ht="81" customHeight="1">
      <c r="A158" s="163" t="s">
        <v>1102</v>
      </c>
      <c r="B158" s="113" t="s">
        <v>129</v>
      </c>
      <c r="C158" s="113" t="s">
        <v>232</v>
      </c>
      <c r="D158" s="113" t="s">
        <v>227</v>
      </c>
      <c r="E158" s="113" t="s">
        <v>68</v>
      </c>
      <c r="F158" s="113" t="s">
        <v>69</v>
      </c>
      <c r="G158" s="113" t="s">
        <v>1092</v>
      </c>
      <c r="H158" s="113" t="s">
        <v>108</v>
      </c>
      <c r="I158" s="115">
        <v>0</v>
      </c>
      <c r="J158" s="115">
        <v>0</v>
      </c>
    </row>
    <row r="159" spans="1:10" ht="96" customHeight="1">
      <c r="A159" s="163" t="s">
        <v>1143</v>
      </c>
      <c r="B159" s="113" t="s">
        <v>129</v>
      </c>
      <c r="C159" s="113" t="s">
        <v>232</v>
      </c>
      <c r="D159" s="113" t="s">
        <v>227</v>
      </c>
      <c r="E159" s="113" t="s">
        <v>68</v>
      </c>
      <c r="F159" s="113" t="s">
        <v>69</v>
      </c>
      <c r="G159" s="113" t="s">
        <v>1123</v>
      </c>
      <c r="H159" s="113" t="s">
        <v>108</v>
      </c>
      <c r="I159" s="115">
        <v>0</v>
      </c>
      <c r="J159" s="115">
        <v>0</v>
      </c>
    </row>
    <row r="160" spans="1:10" ht="63.75" customHeight="1">
      <c r="A160" s="163" t="s">
        <v>1144</v>
      </c>
      <c r="B160" s="113" t="s">
        <v>129</v>
      </c>
      <c r="C160" s="113" t="s">
        <v>232</v>
      </c>
      <c r="D160" s="113" t="s">
        <v>227</v>
      </c>
      <c r="E160" s="113" t="s">
        <v>68</v>
      </c>
      <c r="F160" s="113" t="s">
        <v>69</v>
      </c>
      <c r="G160" s="113" t="s">
        <v>1124</v>
      </c>
      <c r="H160" s="113" t="s">
        <v>108</v>
      </c>
      <c r="I160" s="115">
        <v>0</v>
      </c>
      <c r="J160" s="115">
        <v>0</v>
      </c>
    </row>
    <row r="161" spans="1:10" ht="156.75" customHeight="1">
      <c r="A161" s="460" t="s">
        <v>430</v>
      </c>
      <c r="B161" s="113" t="s">
        <v>129</v>
      </c>
      <c r="C161" s="113" t="s">
        <v>232</v>
      </c>
      <c r="D161" s="113" t="s">
        <v>227</v>
      </c>
      <c r="E161" s="113" t="s">
        <v>68</v>
      </c>
      <c r="F161" s="113" t="s">
        <v>69</v>
      </c>
      <c r="G161" s="113" t="s">
        <v>518</v>
      </c>
      <c r="H161" s="113" t="s">
        <v>108</v>
      </c>
      <c r="I161" s="115">
        <v>298092</v>
      </c>
      <c r="J161" s="115">
        <v>298092</v>
      </c>
    </row>
    <row r="162" spans="1:10" ht="144" customHeight="1">
      <c r="A162" s="165" t="s">
        <v>1268</v>
      </c>
      <c r="B162" s="113" t="s">
        <v>129</v>
      </c>
      <c r="C162" s="113" t="s">
        <v>232</v>
      </c>
      <c r="D162" s="113" t="s">
        <v>227</v>
      </c>
      <c r="E162" s="113" t="s">
        <v>68</v>
      </c>
      <c r="F162" s="113" t="s">
        <v>69</v>
      </c>
      <c r="G162" s="113" t="s">
        <v>519</v>
      </c>
      <c r="H162" s="113" t="s">
        <v>108</v>
      </c>
      <c r="I162" s="115">
        <v>44867894</v>
      </c>
      <c r="J162" s="115">
        <v>44867894</v>
      </c>
    </row>
    <row r="163" spans="1:10" ht="20.25" customHeight="1">
      <c r="A163" s="176" t="s">
        <v>233</v>
      </c>
      <c r="B163" s="22" t="s">
        <v>129</v>
      </c>
      <c r="C163" s="22" t="s">
        <v>234</v>
      </c>
      <c r="D163" s="22"/>
      <c r="E163" s="22"/>
      <c r="F163" s="22"/>
      <c r="G163" s="22"/>
      <c r="H163" s="22"/>
      <c r="I163" s="131">
        <f>I164+I177+I184+I185+I186+I187+I190+I191+I188+I189</f>
        <v>52921780.78999999</v>
      </c>
      <c r="J163" s="131">
        <f>J164+J177+J184+J185+J186+J187+J190+J191+J188+J189</f>
        <v>46605373.29</v>
      </c>
    </row>
    <row r="164" spans="1:10" ht="15.75">
      <c r="A164" s="181" t="s">
        <v>48</v>
      </c>
      <c r="B164" s="19" t="s">
        <v>129</v>
      </c>
      <c r="C164" s="19" t="s">
        <v>234</v>
      </c>
      <c r="D164" s="19"/>
      <c r="E164" s="19"/>
      <c r="F164" s="19"/>
      <c r="G164" s="19"/>
      <c r="H164" s="19"/>
      <c r="I164" s="131">
        <f>SUM(I165:I176)</f>
        <v>29422613.75999999</v>
      </c>
      <c r="J164" s="131">
        <f>SUM(J165:J176)</f>
        <v>29355806.259999998</v>
      </c>
    </row>
    <row r="165" spans="1:10" ht="78.75">
      <c r="A165" s="163" t="s">
        <v>436</v>
      </c>
      <c r="B165" s="113" t="s">
        <v>129</v>
      </c>
      <c r="C165" s="113" t="s">
        <v>234</v>
      </c>
      <c r="D165" s="113" t="s">
        <v>227</v>
      </c>
      <c r="E165" s="113" t="s">
        <v>60</v>
      </c>
      <c r="F165" s="113" t="s">
        <v>69</v>
      </c>
      <c r="G165" s="113" t="s">
        <v>520</v>
      </c>
      <c r="H165" s="113" t="s">
        <v>108</v>
      </c>
      <c r="I165" s="115">
        <v>5965142.43</v>
      </c>
      <c r="J165" s="115">
        <v>5965142.43</v>
      </c>
    </row>
    <row r="166" spans="1:10" ht="110.25">
      <c r="A166" s="165" t="s">
        <v>690</v>
      </c>
      <c r="B166" s="113" t="s">
        <v>129</v>
      </c>
      <c r="C166" s="113" t="s">
        <v>234</v>
      </c>
      <c r="D166" s="113" t="s">
        <v>227</v>
      </c>
      <c r="E166" s="113" t="s">
        <v>60</v>
      </c>
      <c r="F166" s="113" t="s">
        <v>69</v>
      </c>
      <c r="G166" s="113" t="s">
        <v>706</v>
      </c>
      <c r="H166" s="113" t="s">
        <v>108</v>
      </c>
      <c r="I166" s="115">
        <v>6193211.07</v>
      </c>
      <c r="J166" s="115">
        <v>6193211.77</v>
      </c>
    </row>
    <row r="167" spans="1:10" ht="96.75" customHeight="1">
      <c r="A167" s="165" t="s">
        <v>691</v>
      </c>
      <c r="B167" s="113" t="s">
        <v>129</v>
      </c>
      <c r="C167" s="113" t="s">
        <v>234</v>
      </c>
      <c r="D167" s="113" t="s">
        <v>227</v>
      </c>
      <c r="E167" s="113" t="s">
        <v>60</v>
      </c>
      <c r="F167" s="113" t="s">
        <v>69</v>
      </c>
      <c r="G167" s="113" t="s">
        <v>707</v>
      </c>
      <c r="H167" s="113" t="s">
        <v>108</v>
      </c>
      <c r="I167" s="115">
        <v>7532485.85</v>
      </c>
      <c r="J167" s="115">
        <v>7532485.85</v>
      </c>
    </row>
    <row r="168" spans="1:10" ht="78.75">
      <c r="A168" s="165" t="s">
        <v>1103</v>
      </c>
      <c r="B168" s="113" t="s">
        <v>129</v>
      </c>
      <c r="C168" s="113" t="s">
        <v>234</v>
      </c>
      <c r="D168" s="113" t="s">
        <v>227</v>
      </c>
      <c r="E168" s="113" t="s">
        <v>60</v>
      </c>
      <c r="F168" s="113" t="s">
        <v>69</v>
      </c>
      <c r="G168" s="113" t="s">
        <v>1093</v>
      </c>
      <c r="H168" s="113" t="s">
        <v>108</v>
      </c>
      <c r="I168" s="459">
        <v>515348.4499999881</v>
      </c>
      <c r="J168" s="115">
        <v>448540.25</v>
      </c>
    </row>
    <row r="169" spans="1:10" ht="68.25" customHeight="1">
      <c r="A169" s="165" t="s">
        <v>1104</v>
      </c>
      <c r="B169" s="113" t="s">
        <v>129</v>
      </c>
      <c r="C169" s="113" t="s">
        <v>234</v>
      </c>
      <c r="D169" s="113" t="s">
        <v>227</v>
      </c>
      <c r="E169" s="113" t="s">
        <v>60</v>
      </c>
      <c r="F169" s="113" t="s">
        <v>69</v>
      </c>
      <c r="G169" s="113" t="s">
        <v>1094</v>
      </c>
      <c r="H169" s="113" t="s">
        <v>108</v>
      </c>
      <c r="I169" s="115">
        <v>0</v>
      </c>
      <c r="J169" s="115">
        <v>0</v>
      </c>
    </row>
    <row r="170" spans="1:10" ht="94.5">
      <c r="A170" s="165" t="s">
        <v>1105</v>
      </c>
      <c r="B170" s="113" t="s">
        <v>129</v>
      </c>
      <c r="C170" s="113" t="s">
        <v>234</v>
      </c>
      <c r="D170" s="113" t="s">
        <v>227</v>
      </c>
      <c r="E170" s="113" t="s">
        <v>60</v>
      </c>
      <c r="F170" s="113" t="s">
        <v>69</v>
      </c>
      <c r="G170" s="113" t="s">
        <v>1095</v>
      </c>
      <c r="H170" s="113" t="s">
        <v>108</v>
      </c>
      <c r="I170" s="115">
        <v>0</v>
      </c>
      <c r="J170" s="115">
        <v>0</v>
      </c>
    </row>
    <row r="171" spans="1:10" ht="63">
      <c r="A171" s="165" t="s">
        <v>1145</v>
      </c>
      <c r="B171" s="113" t="s">
        <v>129</v>
      </c>
      <c r="C171" s="113" t="s">
        <v>234</v>
      </c>
      <c r="D171" s="113" t="s">
        <v>227</v>
      </c>
      <c r="E171" s="113" t="s">
        <v>60</v>
      </c>
      <c r="F171" s="113" t="s">
        <v>69</v>
      </c>
      <c r="G171" s="113" t="s">
        <v>1127</v>
      </c>
      <c r="H171" s="113" t="s">
        <v>108</v>
      </c>
      <c r="I171" s="115">
        <v>0</v>
      </c>
      <c r="J171" s="115">
        <v>0</v>
      </c>
    </row>
    <row r="172" spans="1:10" ht="99.75" customHeight="1" hidden="1">
      <c r="A172" s="129" t="s">
        <v>692</v>
      </c>
      <c r="B172" s="21" t="s">
        <v>129</v>
      </c>
      <c r="C172" s="21" t="s">
        <v>234</v>
      </c>
      <c r="D172" s="21" t="s">
        <v>227</v>
      </c>
      <c r="E172" s="21" t="s">
        <v>60</v>
      </c>
      <c r="F172" s="21" t="s">
        <v>69</v>
      </c>
      <c r="G172" s="21" t="s">
        <v>708</v>
      </c>
      <c r="H172" s="21" t="s">
        <v>108</v>
      </c>
      <c r="I172" s="80">
        <v>0</v>
      </c>
      <c r="J172" s="80">
        <v>0</v>
      </c>
    </row>
    <row r="173" spans="1:10" ht="94.5">
      <c r="A173" s="165" t="s">
        <v>693</v>
      </c>
      <c r="B173" s="113" t="s">
        <v>129</v>
      </c>
      <c r="C173" s="113" t="s">
        <v>234</v>
      </c>
      <c r="D173" s="113" t="s">
        <v>227</v>
      </c>
      <c r="E173" s="113" t="s">
        <v>60</v>
      </c>
      <c r="F173" s="113" t="s">
        <v>69</v>
      </c>
      <c r="G173" s="113" t="s">
        <v>709</v>
      </c>
      <c r="H173" s="113" t="s">
        <v>108</v>
      </c>
      <c r="I173" s="115">
        <v>8866425.96</v>
      </c>
      <c r="J173" s="115">
        <v>8866425.96</v>
      </c>
    </row>
    <row r="174" spans="1:10" ht="78.75" hidden="1">
      <c r="A174" s="165" t="s">
        <v>565</v>
      </c>
      <c r="B174" s="113" t="s">
        <v>129</v>
      </c>
      <c r="C174" s="113" t="s">
        <v>234</v>
      </c>
      <c r="D174" s="113" t="s">
        <v>227</v>
      </c>
      <c r="E174" s="113" t="s">
        <v>60</v>
      </c>
      <c r="F174" s="113" t="s">
        <v>69</v>
      </c>
      <c r="G174" s="113" t="s">
        <v>568</v>
      </c>
      <c r="H174" s="113" t="s">
        <v>108</v>
      </c>
      <c r="I174" s="115">
        <v>0</v>
      </c>
      <c r="J174" s="115">
        <v>0</v>
      </c>
    </row>
    <row r="175" spans="1:10" ht="94.5" customHeight="1">
      <c r="A175" s="165" t="s">
        <v>684</v>
      </c>
      <c r="B175" s="113" t="s">
        <v>129</v>
      </c>
      <c r="C175" s="113" t="s">
        <v>234</v>
      </c>
      <c r="D175" s="113">
        <v>11</v>
      </c>
      <c r="E175" s="113" t="s">
        <v>68</v>
      </c>
      <c r="F175" s="113" t="s">
        <v>69</v>
      </c>
      <c r="G175" s="113" t="s">
        <v>522</v>
      </c>
      <c r="H175" s="113" t="s">
        <v>108</v>
      </c>
      <c r="I175" s="115">
        <v>350000</v>
      </c>
      <c r="J175" s="115">
        <v>350000</v>
      </c>
    </row>
    <row r="176" spans="1:10" ht="99" customHeight="1" hidden="1">
      <c r="A176" s="200" t="s">
        <v>958</v>
      </c>
      <c r="B176" s="113" t="s">
        <v>129</v>
      </c>
      <c r="C176" s="113" t="s">
        <v>234</v>
      </c>
      <c r="D176" s="113" t="s">
        <v>227</v>
      </c>
      <c r="E176" s="113" t="s">
        <v>60</v>
      </c>
      <c r="F176" s="113" t="s">
        <v>69</v>
      </c>
      <c r="G176" s="113" t="s">
        <v>959</v>
      </c>
      <c r="H176" s="113" t="s">
        <v>108</v>
      </c>
      <c r="I176" s="115">
        <v>0</v>
      </c>
      <c r="J176" s="115">
        <v>0</v>
      </c>
    </row>
    <row r="177" spans="1:10" ht="15.75">
      <c r="A177" s="247" t="s">
        <v>290</v>
      </c>
      <c r="B177" s="19" t="s">
        <v>129</v>
      </c>
      <c r="C177" s="19" t="s">
        <v>234</v>
      </c>
      <c r="D177" s="19"/>
      <c r="E177" s="19"/>
      <c r="F177" s="19"/>
      <c r="G177" s="19"/>
      <c r="H177" s="19"/>
      <c r="I177" s="193">
        <f>SUM(I178:I183)</f>
        <v>17212187.03</v>
      </c>
      <c r="J177" s="193">
        <f>SUM(J178:J183)</f>
        <v>17212187.03</v>
      </c>
    </row>
    <row r="178" spans="1:10" ht="96" customHeight="1">
      <c r="A178" s="163" t="s">
        <v>523</v>
      </c>
      <c r="B178" s="113" t="s">
        <v>129</v>
      </c>
      <c r="C178" s="113" t="s">
        <v>234</v>
      </c>
      <c r="D178" s="113" t="s">
        <v>227</v>
      </c>
      <c r="E178" s="113" t="s">
        <v>60</v>
      </c>
      <c r="F178" s="113" t="s">
        <v>69</v>
      </c>
      <c r="G178" s="113" t="s">
        <v>524</v>
      </c>
      <c r="H178" s="113" t="s">
        <v>161</v>
      </c>
      <c r="I178" s="115">
        <v>5582697.84</v>
      </c>
      <c r="J178" s="115">
        <v>5582697.84</v>
      </c>
    </row>
    <row r="179" spans="1:10" ht="51.75" customHeight="1">
      <c r="A179" s="163" t="s">
        <v>597</v>
      </c>
      <c r="B179" s="113" t="s">
        <v>129</v>
      </c>
      <c r="C179" s="113" t="s">
        <v>234</v>
      </c>
      <c r="D179" s="113" t="s">
        <v>227</v>
      </c>
      <c r="E179" s="113" t="s">
        <v>60</v>
      </c>
      <c r="F179" s="113" t="s">
        <v>69</v>
      </c>
      <c r="G179" s="113" t="s">
        <v>524</v>
      </c>
      <c r="H179" s="113" t="s">
        <v>162</v>
      </c>
      <c r="I179" s="115">
        <v>9994881.27</v>
      </c>
      <c r="J179" s="115">
        <v>9994881.27</v>
      </c>
    </row>
    <row r="180" spans="1:10" ht="33" customHeight="1">
      <c r="A180" s="163" t="s">
        <v>440</v>
      </c>
      <c r="B180" s="113" t="s">
        <v>129</v>
      </c>
      <c r="C180" s="113" t="s">
        <v>234</v>
      </c>
      <c r="D180" s="113" t="s">
        <v>227</v>
      </c>
      <c r="E180" s="113" t="s">
        <v>60</v>
      </c>
      <c r="F180" s="113" t="s">
        <v>69</v>
      </c>
      <c r="G180" s="113" t="s">
        <v>524</v>
      </c>
      <c r="H180" s="113" t="s">
        <v>163</v>
      </c>
      <c r="I180" s="115">
        <v>178607.92</v>
      </c>
      <c r="J180" s="115">
        <v>178607.92</v>
      </c>
    </row>
    <row r="181" spans="1:10" ht="63" hidden="1">
      <c r="A181" s="165" t="s">
        <v>598</v>
      </c>
      <c r="B181" s="113" t="s">
        <v>129</v>
      </c>
      <c r="C181" s="113" t="s">
        <v>234</v>
      </c>
      <c r="D181" s="113" t="s">
        <v>227</v>
      </c>
      <c r="E181" s="113" t="s">
        <v>60</v>
      </c>
      <c r="F181" s="113" t="s">
        <v>69</v>
      </c>
      <c r="G181" s="113" t="s">
        <v>569</v>
      </c>
      <c r="H181" s="113" t="s">
        <v>162</v>
      </c>
      <c r="I181" s="115"/>
      <c r="J181" s="115"/>
    </row>
    <row r="182" spans="1:10" ht="110.25">
      <c r="A182" s="165" t="s">
        <v>729</v>
      </c>
      <c r="B182" s="113" t="s">
        <v>129</v>
      </c>
      <c r="C182" s="113" t="s">
        <v>234</v>
      </c>
      <c r="D182" s="113">
        <v>11</v>
      </c>
      <c r="E182" s="113" t="s">
        <v>68</v>
      </c>
      <c r="F182" s="113" t="s">
        <v>69</v>
      </c>
      <c r="G182" s="113" t="s">
        <v>685</v>
      </c>
      <c r="H182" s="113" t="s">
        <v>161</v>
      </c>
      <c r="I182" s="115">
        <v>56000</v>
      </c>
      <c r="J182" s="115">
        <v>56000</v>
      </c>
    </row>
    <row r="183" spans="1:10" ht="67.5" customHeight="1">
      <c r="A183" s="165" t="s">
        <v>599</v>
      </c>
      <c r="B183" s="113" t="s">
        <v>129</v>
      </c>
      <c r="C183" s="113" t="s">
        <v>234</v>
      </c>
      <c r="D183" s="113" t="s">
        <v>227</v>
      </c>
      <c r="E183" s="113" t="s">
        <v>60</v>
      </c>
      <c r="F183" s="113" t="s">
        <v>69</v>
      </c>
      <c r="G183" s="113" t="s">
        <v>525</v>
      </c>
      <c r="H183" s="113" t="s">
        <v>162</v>
      </c>
      <c r="I183" s="115">
        <v>1400000</v>
      </c>
      <c r="J183" s="115">
        <v>1400000</v>
      </c>
    </row>
    <row r="184" spans="1:10" ht="114.75" customHeight="1">
      <c r="A184" s="163" t="s">
        <v>715</v>
      </c>
      <c r="B184" s="113" t="s">
        <v>129</v>
      </c>
      <c r="C184" s="113" t="s">
        <v>234</v>
      </c>
      <c r="D184" s="113" t="s">
        <v>227</v>
      </c>
      <c r="E184" s="113" t="s">
        <v>60</v>
      </c>
      <c r="F184" s="113" t="s">
        <v>69</v>
      </c>
      <c r="G184" s="113" t="s">
        <v>526</v>
      </c>
      <c r="H184" s="113" t="s">
        <v>162</v>
      </c>
      <c r="I184" s="115">
        <v>37380</v>
      </c>
      <c r="J184" s="115">
        <v>37380</v>
      </c>
    </row>
    <row r="185" spans="1:10" ht="209.25" customHeight="1">
      <c r="A185" s="165" t="s">
        <v>716</v>
      </c>
      <c r="B185" s="113" t="s">
        <v>129</v>
      </c>
      <c r="C185" s="113" t="s">
        <v>234</v>
      </c>
      <c r="D185" s="113" t="s">
        <v>227</v>
      </c>
      <c r="E185" s="113" t="s">
        <v>60</v>
      </c>
      <c r="F185" s="113" t="s">
        <v>69</v>
      </c>
      <c r="G185" s="113" t="s">
        <v>527</v>
      </c>
      <c r="H185" s="113" t="s">
        <v>161</v>
      </c>
      <c r="I185" s="115">
        <v>0</v>
      </c>
      <c r="J185" s="115">
        <v>0</v>
      </c>
    </row>
    <row r="186" spans="1:10" ht="192.75" customHeight="1">
      <c r="A186" s="165" t="s">
        <v>717</v>
      </c>
      <c r="B186" s="113" t="s">
        <v>129</v>
      </c>
      <c r="C186" s="113" t="s">
        <v>234</v>
      </c>
      <c r="D186" s="113" t="s">
        <v>227</v>
      </c>
      <c r="E186" s="113" t="s">
        <v>60</v>
      </c>
      <c r="F186" s="113" t="s">
        <v>69</v>
      </c>
      <c r="G186" s="113" t="s">
        <v>527</v>
      </c>
      <c r="H186" s="113" t="s">
        <v>162</v>
      </c>
      <c r="I186" s="115">
        <v>0</v>
      </c>
      <c r="J186" s="115">
        <v>0</v>
      </c>
    </row>
    <row r="187" spans="1:10" ht="156" customHeight="1">
      <c r="A187" s="165" t="s">
        <v>718</v>
      </c>
      <c r="B187" s="113" t="s">
        <v>129</v>
      </c>
      <c r="C187" s="113" t="s">
        <v>234</v>
      </c>
      <c r="D187" s="113" t="s">
        <v>227</v>
      </c>
      <c r="E187" s="113" t="s">
        <v>60</v>
      </c>
      <c r="F187" s="113" t="s">
        <v>69</v>
      </c>
      <c r="G187" s="113" t="s">
        <v>527</v>
      </c>
      <c r="H187" s="113" t="s">
        <v>108</v>
      </c>
      <c r="I187" s="115">
        <v>0</v>
      </c>
      <c r="J187" s="115">
        <v>0</v>
      </c>
    </row>
    <row r="188" spans="1:10" ht="173.25" customHeight="1">
      <c r="A188" s="165" t="s">
        <v>1396</v>
      </c>
      <c r="B188" s="113" t="s">
        <v>129</v>
      </c>
      <c r="C188" s="113" t="s">
        <v>234</v>
      </c>
      <c r="D188" s="113" t="s">
        <v>227</v>
      </c>
      <c r="E188" s="113" t="s">
        <v>60</v>
      </c>
      <c r="F188" s="113" t="s">
        <v>69</v>
      </c>
      <c r="G188" s="113" t="s">
        <v>1394</v>
      </c>
      <c r="H188" s="113" t="s">
        <v>161</v>
      </c>
      <c r="I188" s="115">
        <v>1406160</v>
      </c>
      <c r="J188" s="115">
        <v>0</v>
      </c>
    </row>
    <row r="189" spans="1:10" ht="148.5" customHeight="1">
      <c r="A189" s="165" t="s">
        <v>1395</v>
      </c>
      <c r="B189" s="113" t="s">
        <v>129</v>
      </c>
      <c r="C189" s="113" t="s">
        <v>234</v>
      </c>
      <c r="D189" s="113" t="s">
        <v>227</v>
      </c>
      <c r="E189" s="113" t="s">
        <v>60</v>
      </c>
      <c r="F189" s="113" t="s">
        <v>69</v>
      </c>
      <c r="G189" s="113" t="s">
        <v>1394</v>
      </c>
      <c r="H189" s="113" t="s">
        <v>108</v>
      </c>
      <c r="I189" s="115">
        <v>4843440</v>
      </c>
      <c r="J189" s="115">
        <v>0</v>
      </c>
    </row>
    <row r="190" spans="1:10" ht="66" customHeight="1" hidden="1">
      <c r="A190" s="165" t="s">
        <v>1149</v>
      </c>
      <c r="B190" s="113" t="s">
        <v>129</v>
      </c>
      <c r="C190" s="113" t="s">
        <v>234</v>
      </c>
      <c r="D190" s="113" t="s">
        <v>521</v>
      </c>
      <c r="E190" s="113" t="s">
        <v>116</v>
      </c>
      <c r="F190" s="113" t="s">
        <v>1175</v>
      </c>
      <c r="G190" s="113" t="s">
        <v>1176</v>
      </c>
      <c r="H190" s="113" t="s">
        <v>162</v>
      </c>
      <c r="I190" s="115"/>
      <c r="J190" s="115"/>
    </row>
    <row r="191" spans="1:10" ht="210" customHeight="1">
      <c r="A191" s="165" t="s">
        <v>473</v>
      </c>
      <c r="B191" s="113" t="s">
        <v>129</v>
      </c>
      <c r="C191" s="113" t="s">
        <v>234</v>
      </c>
      <c r="D191" s="113" t="s">
        <v>160</v>
      </c>
      <c r="E191" s="113" t="s">
        <v>116</v>
      </c>
      <c r="F191" s="113" t="s">
        <v>493</v>
      </c>
      <c r="G191" s="113" t="s">
        <v>528</v>
      </c>
      <c r="H191" s="113" t="s">
        <v>108</v>
      </c>
      <c r="I191" s="115">
        <v>0</v>
      </c>
      <c r="J191" s="115">
        <v>0</v>
      </c>
    </row>
    <row r="192" spans="1:10" ht="18" customHeight="1">
      <c r="A192" s="127" t="s">
        <v>712</v>
      </c>
      <c r="B192" s="22" t="s">
        <v>129</v>
      </c>
      <c r="C192" s="22" t="s">
        <v>711</v>
      </c>
      <c r="D192" s="22"/>
      <c r="E192" s="22"/>
      <c r="F192" s="22"/>
      <c r="G192" s="22"/>
      <c r="H192" s="22"/>
      <c r="I192" s="180">
        <f>SUM(I193:I200)</f>
        <v>5043260.25</v>
      </c>
      <c r="J192" s="180">
        <f>SUM(J193:J200)</f>
        <v>5043260.25</v>
      </c>
    </row>
    <row r="193" spans="1:10" ht="79.5" customHeight="1">
      <c r="A193" s="165" t="s">
        <v>529</v>
      </c>
      <c r="B193" s="113" t="s">
        <v>129</v>
      </c>
      <c r="C193" s="113" t="s">
        <v>711</v>
      </c>
      <c r="D193" s="113" t="s">
        <v>227</v>
      </c>
      <c r="E193" s="113" t="s">
        <v>228</v>
      </c>
      <c r="F193" s="113" t="s">
        <v>69</v>
      </c>
      <c r="G193" s="113" t="s">
        <v>530</v>
      </c>
      <c r="H193" s="113" t="s">
        <v>108</v>
      </c>
      <c r="I193" s="177">
        <v>4905060.25</v>
      </c>
      <c r="J193" s="177">
        <v>4905060.25</v>
      </c>
    </row>
    <row r="194" spans="1:10" ht="102" customHeight="1">
      <c r="A194" s="165" t="s">
        <v>844</v>
      </c>
      <c r="B194" s="113" t="s">
        <v>129</v>
      </c>
      <c r="C194" s="113" t="s">
        <v>711</v>
      </c>
      <c r="D194" s="113" t="s">
        <v>227</v>
      </c>
      <c r="E194" s="113" t="s">
        <v>228</v>
      </c>
      <c r="F194" s="113" t="s">
        <v>69</v>
      </c>
      <c r="G194" s="113" t="s">
        <v>846</v>
      </c>
      <c r="H194" s="113" t="s">
        <v>108</v>
      </c>
      <c r="I194" s="177">
        <v>0</v>
      </c>
      <c r="J194" s="177">
        <v>0</v>
      </c>
    </row>
    <row r="195" spans="1:10" ht="110.25">
      <c r="A195" s="165" t="s">
        <v>710</v>
      </c>
      <c r="B195" s="113" t="s">
        <v>129</v>
      </c>
      <c r="C195" s="113" t="s">
        <v>711</v>
      </c>
      <c r="D195" s="113" t="s">
        <v>227</v>
      </c>
      <c r="E195" s="113" t="s">
        <v>228</v>
      </c>
      <c r="F195" s="113" t="s">
        <v>69</v>
      </c>
      <c r="G195" s="113" t="s">
        <v>531</v>
      </c>
      <c r="H195" s="113" t="s">
        <v>108</v>
      </c>
      <c r="I195" s="177">
        <v>0</v>
      </c>
      <c r="J195" s="177">
        <v>0</v>
      </c>
    </row>
    <row r="196" spans="1:10" ht="78.75">
      <c r="A196" s="165" t="s">
        <v>1120</v>
      </c>
      <c r="B196" s="113" t="s">
        <v>129</v>
      </c>
      <c r="C196" s="113" t="s">
        <v>711</v>
      </c>
      <c r="D196" s="113" t="s">
        <v>227</v>
      </c>
      <c r="E196" s="113" t="s">
        <v>228</v>
      </c>
      <c r="F196" s="113" t="s">
        <v>69</v>
      </c>
      <c r="G196" s="113" t="s">
        <v>1121</v>
      </c>
      <c r="H196" s="113" t="s">
        <v>108</v>
      </c>
      <c r="I196" s="177">
        <v>0</v>
      </c>
      <c r="J196" s="177">
        <v>0</v>
      </c>
    </row>
    <row r="197" spans="1:10" ht="48" customHeight="1">
      <c r="A197" s="194" t="s">
        <v>1146</v>
      </c>
      <c r="B197" s="113" t="s">
        <v>129</v>
      </c>
      <c r="C197" s="113" t="s">
        <v>711</v>
      </c>
      <c r="D197" s="113" t="s">
        <v>227</v>
      </c>
      <c r="E197" s="113" t="s">
        <v>228</v>
      </c>
      <c r="F197" s="113" t="s">
        <v>69</v>
      </c>
      <c r="G197" s="113" t="s">
        <v>1131</v>
      </c>
      <c r="H197" s="113" t="s">
        <v>108</v>
      </c>
      <c r="I197" s="177">
        <v>0</v>
      </c>
      <c r="J197" s="177">
        <v>0</v>
      </c>
    </row>
    <row r="198" spans="1:10" ht="94.5">
      <c r="A198" s="194" t="s">
        <v>1147</v>
      </c>
      <c r="B198" s="113" t="s">
        <v>129</v>
      </c>
      <c r="C198" s="113" t="s">
        <v>711</v>
      </c>
      <c r="D198" s="113" t="s">
        <v>227</v>
      </c>
      <c r="E198" s="113" t="s">
        <v>228</v>
      </c>
      <c r="F198" s="113" t="s">
        <v>69</v>
      </c>
      <c r="G198" s="113" t="s">
        <v>1132</v>
      </c>
      <c r="H198" s="113" t="s">
        <v>108</v>
      </c>
      <c r="I198" s="177">
        <v>0</v>
      </c>
      <c r="J198" s="177">
        <v>0</v>
      </c>
    </row>
    <row r="199" spans="1:10" ht="47.25">
      <c r="A199" s="135" t="s">
        <v>1321</v>
      </c>
      <c r="B199" s="185">
        <v>909</v>
      </c>
      <c r="C199" s="186" t="s">
        <v>711</v>
      </c>
      <c r="D199" s="186" t="s">
        <v>227</v>
      </c>
      <c r="E199" s="186" t="s">
        <v>228</v>
      </c>
      <c r="F199" s="186" t="s">
        <v>69</v>
      </c>
      <c r="G199" s="63" t="s">
        <v>1513</v>
      </c>
      <c r="H199" s="186" t="s">
        <v>108</v>
      </c>
      <c r="I199" s="189">
        <v>138200</v>
      </c>
      <c r="J199" s="189">
        <v>138200</v>
      </c>
    </row>
    <row r="200" spans="1:10" ht="63">
      <c r="A200" s="194" t="s">
        <v>1148</v>
      </c>
      <c r="B200" s="113" t="s">
        <v>129</v>
      </c>
      <c r="C200" s="113" t="s">
        <v>711</v>
      </c>
      <c r="D200" s="113" t="s">
        <v>227</v>
      </c>
      <c r="E200" s="113" t="s">
        <v>228</v>
      </c>
      <c r="F200" s="113" t="s">
        <v>69</v>
      </c>
      <c r="G200" s="113" t="s">
        <v>1133</v>
      </c>
      <c r="H200" s="113" t="s">
        <v>108</v>
      </c>
      <c r="I200" s="177">
        <v>0</v>
      </c>
      <c r="J200" s="177">
        <v>0</v>
      </c>
    </row>
    <row r="201" spans="1:10" ht="20.25" customHeight="1">
      <c r="A201" s="182" t="s">
        <v>137</v>
      </c>
      <c r="B201" s="22" t="s">
        <v>129</v>
      </c>
      <c r="C201" s="22" t="s">
        <v>138</v>
      </c>
      <c r="D201" s="22"/>
      <c r="E201" s="22"/>
      <c r="F201" s="22"/>
      <c r="G201" s="22"/>
      <c r="H201" s="22"/>
      <c r="I201" s="131">
        <f>SUM(I202:I208)</f>
        <v>579348</v>
      </c>
      <c r="J201" s="131">
        <f>SUM(J202:J208)</f>
        <v>579348</v>
      </c>
    </row>
    <row r="202" spans="1:10" ht="64.5" customHeight="1" hidden="1">
      <c r="A202" s="165" t="s">
        <v>601</v>
      </c>
      <c r="B202" s="185">
        <v>909</v>
      </c>
      <c r="C202" s="186" t="s">
        <v>138</v>
      </c>
      <c r="D202" s="186">
        <v>11</v>
      </c>
      <c r="E202" s="186" t="s">
        <v>68</v>
      </c>
      <c r="F202" s="186" t="s">
        <v>69</v>
      </c>
      <c r="G202" s="186" t="s">
        <v>730</v>
      </c>
      <c r="H202" s="186" t="s">
        <v>162</v>
      </c>
      <c r="I202" s="189">
        <v>0</v>
      </c>
      <c r="J202" s="189">
        <v>0</v>
      </c>
    </row>
    <row r="203" spans="1:10" ht="63" hidden="1">
      <c r="A203" s="64" t="s">
        <v>601</v>
      </c>
      <c r="B203" s="185">
        <v>909</v>
      </c>
      <c r="C203" s="186" t="s">
        <v>138</v>
      </c>
      <c r="D203" s="186">
        <v>11</v>
      </c>
      <c r="E203" s="186" t="s">
        <v>68</v>
      </c>
      <c r="F203" s="186" t="s">
        <v>69</v>
      </c>
      <c r="G203" s="186" t="s">
        <v>730</v>
      </c>
      <c r="H203" s="186" t="s">
        <v>162</v>
      </c>
      <c r="I203" s="115">
        <v>0</v>
      </c>
      <c r="J203" s="115">
        <v>0</v>
      </c>
    </row>
    <row r="204" spans="1:10" ht="78.75" hidden="1">
      <c r="A204" s="165" t="s">
        <v>1341</v>
      </c>
      <c r="B204" s="185">
        <v>909</v>
      </c>
      <c r="C204" s="186" t="s">
        <v>138</v>
      </c>
      <c r="D204" s="186">
        <v>11</v>
      </c>
      <c r="E204" s="186" t="s">
        <v>68</v>
      </c>
      <c r="F204" s="186" t="s">
        <v>69</v>
      </c>
      <c r="G204" s="186" t="s">
        <v>730</v>
      </c>
      <c r="H204" s="186" t="s">
        <v>108</v>
      </c>
      <c r="I204" s="115">
        <v>0</v>
      </c>
      <c r="J204" s="115">
        <v>0</v>
      </c>
    </row>
    <row r="205" spans="1:10" ht="94.5" hidden="1">
      <c r="A205" s="163" t="s">
        <v>683</v>
      </c>
      <c r="B205" s="113" t="s">
        <v>129</v>
      </c>
      <c r="C205" s="113" t="s">
        <v>138</v>
      </c>
      <c r="D205" s="113">
        <v>11</v>
      </c>
      <c r="E205" s="113" t="s">
        <v>68</v>
      </c>
      <c r="F205" s="113" t="s">
        <v>69</v>
      </c>
      <c r="G205" s="113" t="s">
        <v>533</v>
      </c>
      <c r="H205" s="113" t="s">
        <v>108</v>
      </c>
      <c r="I205" s="177">
        <v>0</v>
      </c>
      <c r="J205" s="177">
        <v>0</v>
      </c>
    </row>
    <row r="206" spans="1:10" ht="63">
      <c r="A206" s="165" t="s">
        <v>601</v>
      </c>
      <c r="B206" s="185">
        <v>909</v>
      </c>
      <c r="C206" s="186" t="s">
        <v>138</v>
      </c>
      <c r="D206" s="186" t="s">
        <v>227</v>
      </c>
      <c r="E206" s="186" t="s">
        <v>60</v>
      </c>
      <c r="F206" s="186" t="s">
        <v>69</v>
      </c>
      <c r="G206" s="186" t="s">
        <v>730</v>
      </c>
      <c r="H206" s="186" t="s">
        <v>162</v>
      </c>
      <c r="I206" s="189">
        <f>71148+63525</f>
        <v>134673</v>
      </c>
      <c r="J206" s="189">
        <f>71148+63525</f>
        <v>134673</v>
      </c>
    </row>
    <row r="207" spans="1:10" ht="78.75">
      <c r="A207" s="165" t="s">
        <v>1341</v>
      </c>
      <c r="B207" s="185">
        <v>909</v>
      </c>
      <c r="C207" s="186" t="s">
        <v>138</v>
      </c>
      <c r="D207" s="186" t="s">
        <v>227</v>
      </c>
      <c r="E207" s="186" t="s">
        <v>60</v>
      </c>
      <c r="F207" s="186" t="s">
        <v>69</v>
      </c>
      <c r="G207" s="186" t="s">
        <v>730</v>
      </c>
      <c r="H207" s="186" t="s">
        <v>108</v>
      </c>
      <c r="I207" s="115">
        <v>393855</v>
      </c>
      <c r="J207" s="115">
        <v>393855</v>
      </c>
    </row>
    <row r="208" spans="1:10" ht="94.5">
      <c r="A208" s="163" t="s">
        <v>683</v>
      </c>
      <c r="B208" s="113" t="s">
        <v>129</v>
      </c>
      <c r="C208" s="113" t="s">
        <v>138</v>
      </c>
      <c r="D208" s="186" t="s">
        <v>227</v>
      </c>
      <c r="E208" s="186" t="s">
        <v>60</v>
      </c>
      <c r="F208" s="113" t="s">
        <v>69</v>
      </c>
      <c r="G208" s="113" t="s">
        <v>533</v>
      </c>
      <c r="H208" s="113" t="s">
        <v>108</v>
      </c>
      <c r="I208" s="177">
        <v>50820</v>
      </c>
      <c r="J208" s="177">
        <v>50820</v>
      </c>
    </row>
    <row r="209" spans="1:10" ht="15.75">
      <c r="A209" s="176" t="s">
        <v>235</v>
      </c>
      <c r="B209" s="22" t="s">
        <v>129</v>
      </c>
      <c r="C209" s="22" t="s">
        <v>236</v>
      </c>
      <c r="D209" s="22"/>
      <c r="E209" s="22"/>
      <c r="F209" s="22"/>
      <c r="G209" s="22"/>
      <c r="H209" s="22"/>
      <c r="I209" s="131">
        <f>SUM(I210:I213)</f>
        <v>5204896.260000001</v>
      </c>
      <c r="J209" s="131">
        <f>SUM(J210:J213)</f>
        <v>5152896.260000001</v>
      </c>
    </row>
    <row r="210" spans="1:10" ht="112.5" customHeight="1">
      <c r="A210" s="163" t="s">
        <v>540</v>
      </c>
      <c r="B210" s="113" t="s">
        <v>129</v>
      </c>
      <c r="C210" s="113" t="s">
        <v>236</v>
      </c>
      <c r="D210" s="113" t="s">
        <v>117</v>
      </c>
      <c r="E210" s="113" t="s">
        <v>60</v>
      </c>
      <c r="F210" s="113" t="s">
        <v>117</v>
      </c>
      <c r="G210" s="113" t="s">
        <v>535</v>
      </c>
      <c r="H210" s="113" t="s">
        <v>161</v>
      </c>
      <c r="I210" s="177">
        <v>4278731.61</v>
      </c>
      <c r="J210" s="177">
        <v>4278731.61</v>
      </c>
    </row>
    <row r="211" spans="1:10" ht="65.25" customHeight="1">
      <c r="A211" s="163" t="s">
        <v>586</v>
      </c>
      <c r="B211" s="113" t="s">
        <v>129</v>
      </c>
      <c r="C211" s="113" t="s">
        <v>236</v>
      </c>
      <c r="D211" s="113" t="s">
        <v>117</v>
      </c>
      <c r="E211" s="113" t="s">
        <v>60</v>
      </c>
      <c r="F211" s="113" t="s">
        <v>117</v>
      </c>
      <c r="G211" s="113" t="s">
        <v>535</v>
      </c>
      <c r="H211" s="113" t="s">
        <v>162</v>
      </c>
      <c r="I211" s="115">
        <f>784950.65-12500+2000</f>
        <v>774450.65</v>
      </c>
      <c r="J211" s="115">
        <f>784950.65-12500-50000</f>
        <v>722450.65</v>
      </c>
    </row>
    <row r="212" spans="1:10" ht="47.25">
      <c r="A212" s="163" t="s">
        <v>534</v>
      </c>
      <c r="B212" s="113" t="s">
        <v>129</v>
      </c>
      <c r="C212" s="113" t="s">
        <v>236</v>
      </c>
      <c r="D212" s="113" t="s">
        <v>117</v>
      </c>
      <c r="E212" s="113" t="s">
        <v>60</v>
      </c>
      <c r="F212" s="113" t="s">
        <v>117</v>
      </c>
      <c r="G212" s="113" t="s">
        <v>535</v>
      </c>
      <c r="H212" s="113" t="s">
        <v>163</v>
      </c>
      <c r="I212" s="115">
        <v>0</v>
      </c>
      <c r="J212" s="115">
        <v>0</v>
      </c>
    </row>
    <row r="213" spans="1:10" ht="78.75">
      <c r="A213" s="64" t="s">
        <v>962</v>
      </c>
      <c r="B213" s="113" t="s">
        <v>129</v>
      </c>
      <c r="C213" s="113" t="s">
        <v>236</v>
      </c>
      <c r="D213" s="113" t="s">
        <v>227</v>
      </c>
      <c r="E213" s="113" t="s">
        <v>60</v>
      </c>
      <c r="F213" s="113" t="s">
        <v>117</v>
      </c>
      <c r="G213" s="113" t="s">
        <v>971</v>
      </c>
      <c r="H213" s="113" t="s">
        <v>108</v>
      </c>
      <c r="I213" s="115">
        <v>151714</v>
      </c>
      <c r="J213" s="115">
        <v>151714</v>
      </c>
    </row>
    <row r="214" spans="1:10" ht="15.75">
      <c r="A214" s="183" t="s">
        <v>249</v>
      </c>
      <c r="B214" s="22" t="s">
        <v>129</v>
      </c>
      <c r="C214" s="22" t="s">
        <v>250</v>
      </c>
      <c r="D214" s="22"/>
      <c r="E214" s="22"/>
      <c r="F214" s="22"/>
      <c r="G214" s="22"/>
      <c r="H214" s="22"/>
      <c r="I214" s="131">
        <f>I215+I218</f>
        <v>2265012.8</v>
      </c>
      <c r="J214" s="131">
        <f>J215+J218</f>
        <v>2252512.8</v>
      </c>
    </row>
    <row r="215" spans="1:10" ht="15.75">
      <c r="A215" s="176" t="s">
        <v>200</v>
      </c>
      <c r="B215" s="22" t="s">
        <v>129</v>
      </c>
      <c r="C215" s="22" t="s">
        <v>201</v>
      </c>
      <c r="D215" s="22"/>
      <c r="E215" s="22"/>
      <c r="F215" s="22"/>
      <c r="G215" s="22"/>
      <c r="H215" s="22"/>
      <c r="I215" s="131">
        <f>I216+I217</f>
        <v>1217512.8</v>
      </c>
      <c r="J215" s="131">
        <f>J216+J217</f>
        <v>1217512.8</v>
      </c>
    </row>
    <row r="216" spans="1:10" ht="114" customHeight="1">
      <c r="A216" s="163" t="s">
        <v>538</v>
      </c>
      <c r="B216" s="113" t="s">
        <v>129</v>
      </c>
      <c r="C216" s="113" t="s">
        <v>201</v>
      </c>
      <c r="D216" s="113" t="s">
        <v>227</v>
      </c>
      <c r="E216" s="113" t="s">
        <v>68</v>
      </c>
      <c r="F216" s="113" t="s">
        <v>69</v>
      </c>
      <c r="G216" s="113" t="s">
        <v>537</v>
      </c>
      <c r="H216" s="113" t="s">
        <v>109</v>
      </c>
      <c r="I216" s="177">
        <v>1130892.7</v>
      </c>
      <c r="J216" s="177">
        <v>1130892.7</v>
      </c>
    </row>
    <row r="217" spans="1:10" ht="116.25" customHeight="1">
      <c r="A217" s="163" t="s">
        <v>538</v>
      </c>
      <c r="B217" s="113" t="s">
        <v>129</v>
      </c>
      <c r="C217" s="113" t="s">
        <v>201</v>
      </c>
      <c r="D217" s="113" t="s">
        <v>227</v>
      </c>
      <c r="E217" s="113" t="s">
        <v>60</v>
      </c>
      <c r="F217" s="113" t="s">
        <v>69</v>
      </c>
      <c r="G217" s="113" t="s">
        <v>537</v>
      </c>
      <c r="H217" s="113" t="s">
        <v>109</v>
      </c>
      <c r="I217" s="115">
        <v>86620.1</v>
      </c>
      <c r="J217" s="115">
        <v>86620.1</v>
      </c>
    </row>
    <row r="218" spans="1:10" ht="15.75">
      <c r="A218" s="176" t="s">
        <v>324</v>
      </c>
      <c r="B218" s="22" t="s">
        <v>129</v>
      </c>
      <c r="C218" s="22" t="s">
        <v>323</v>
      </c>
      <c r="D218" s="22"/>
      <c r="E218" s="22"/>
      <c r="F218" s="22"/>
      <c r="G218" s="22"/>
      <c r="H218" s="22"/>
      <c r="I218" s="131">
        <f>I219+I220+I222+I221</f>
        <v>1047500</v>
      </c>
      <c r="J218" s="131">
        <f>J219+J220+J222+J221</f>
        <v>1035000</v>
      </c>
    </row>
    <row r="219" spans="1:10" ht="100.5" customHeight="1">
      <c r="A219" s="163" t="s">
        <v>536</v>
      </c>
      <c r="B219" s="113" t="s">
        <v>129</v>
      </c>
      <c r="C219" s="113" t="s">
        <v>323</v>
      </c>
      <c r="D219" s="113" t="s">
        <v>160</v>
      </c>
      <c r="E219" s="113" t="s">
        <v>116</v>
      </c>
      <c r="F219" s="113" t="s">
        <v>493</v>
      </c>
      <c r="G219" s="113" t="s">
        <v>539</v>
      </c>
      <c r="H219" s="113" t="s">
        <v>109</v>
      </c>
      <c r="I219" s="177">
        <v>1035000</v>
      </c>
      <c r="J219" s="177">
        <v>1035000</v>
      </c>
    </row>
    <row r="220" spans="1:10" ht="66" customHeight="1">
      <c r="A220" s="165" t="s">
        <v>912</v>
      </c>
      <c r="B220" s="113" t="s">
        <v>129</v>
      </c>
      <c r="C220" s="113" t="s">
        <v>323</v>
      </c>
      <c r="D220" s="113" t="s">
        <v>1258</v>
      </c>
      <c r="E220" s="113" t="s">
        <v>68</v>
      </c>
      <c r="F220" s="113" t="s">
        <v>117</v>
      </c>
      <c r="G220" s="113" t="s">
        <v>932</v>
      </c>
      <c r="H220" s="113" t="s">
        <v>162</v>
      </c>
      <c r="I220" s="177">
        <v>8500</v>
      </c>
      <c r="J220" s="177">
        <v>0</v>
      </c>
    </row>
    <row r="221" spans="1:10" ht="83.25" customHeight="1">
      <c r="A221" s="165" t="s">
        <v>1262</v>
      </c>
      <c r="B221" s="113" t="s">
        <v>129</v>
      </c>
      <c r="C221" s="113" t="s">
        <v>323</v>
      </c>
      <c r="D221" s="113" t="s">
        <v>1258</v>
      </c>
      <c r="E221" s="113" t="s">
        <v>68</v>
      </c>
      <c r="F221" s="113" t="s">
        <v>69</v>
      </c>
      <c r="G221" s="113" t="s">
        <v>1264</v>
      </c>
      <c r="H221" s="113" t="s">
        <v>162</v>
      </c>
      <c r="I221" s="177">
        <v>4000</v>
      </c>
      <c r="J221" s="177">
        <v>0</v>
      </c>
    </row>
    <row r="222" spans="1:10" ht="81.75" customHeight="1" hidden="1">
      <c r="A222" s="129" t="s">
        <v>868</v>
      </c>
      <c r="B222" s="21" t="s">
        <v>129</v>
      </c>
      <c r="C222" s="21" t="s">
        <v>323</v>
      </c>
      <c r="D222" s="21" t="s">
        <v>1258</v>
      </c>
      <c r="E222" s="21" t="s">
        <v>68</v>
      </c>
      <c r="F222" s="21" t="s">
        <v>237</v>
      </c>
      <c r="G222" s="21" t="s">
        <v>933</v>
      </c>
      <c r="H222" s="21" t="s">
        <v>162</v>
      </c>
      <c r="I222" s="179"/>
      <c r="J222" s="179"/>
    </row>
    <row r="223" spans="1:10" ht="31.5">
      <c r="A223" s="174" t="s">
        <v>113</v>
      </c>
      <c r="B223" s="175" t="s">
        <v>112</v>
      </c>
      <c r="C223" s="175"/>
      <c r="D223" s="175"/>
      <c r="E223" s="175"/>
      <c r="F223" s="175"/>
      <c r="G223" s="175"/>
      <c r="H223" s="175"/>
      <c r="I223" s="155">
        <f>I224+I235</f>
        <v>4518113.93</v>
      </c>
      <c r="J223" s="155">
        <f>J224+J235</f>
        <v>4414700</v>
      </c>
    </row>
    <row r="224" spans="1:10" ht="15.75">
      <c r="A224" s="176" t="s">
        <v>279</v>
      </c>
      <c r="B224" s="22" t="s">
        <v>112</v>
      </c>
      <c r="C224" s="22" t="s">
        <v>280</v>
      </c>
      <c r="D224" s="22"/>
      <c r="E224" s="22"/>
      <c r="F224" s="22"/>
      <c r="G224" s="22"/>
      <c r="H224" s="22"/>
      <c r="I224" s="131">
        <f>I225+I229+I231+I233</f>
        <v>4509113.93</v>
      </c>
      <c r="J224" s="131">
        <f>J225+J229+J231+J233</f>
        <v>4396700</v>
      </c>
    </row>
    <row r="225" spans="1:10" ht="47.25">
      <c r="A225" s="176" t="s">
        <v>607</v>
      </c>
      <c r="B225" s="22" t="s">
        <v>112</v>
      </c>
      <c r="C225" s="22" t="s">
        <v>128</v>
      </c>
      <c r="D225" s="22"/>
      <c r="E225" s="22"/>
      <c r="F225" s="22"/>
      <c r="G225" s="22"/>
      <c r="H225" s="22"/>
      <c r="I225" s="131">
        <f>SUM(I226:I228)</f>
        <v>4366700</v>
      </c>
      <c r="J225" s="131">
        <f>SUM(J226:J228)</f>
        <v>4366700</v>
      </c>
    </row>
    <row r="226" spans="1:10" ht="98.25" customHeight="1">
      <c r="A226" s="129" t="s">
        <v>541</v>
      </c>
      <c r="B226" s="21" t="s">
        <v>112</v>
      </c>
      <c r="C226" s="21" t="s">
        <v>128</v>
      </c>
      <c r="D226" s="21" t="s">
        <v>291</v>
      </c>
      <c r="E226" s="21" t="s">
        <v>68</v>
      </c>
      <c r="F226" s="21" t="s">
        <v>69</v>
      </c>
      <c r="G226" s="21" t="s">
        <v>542</v>
      </c>
      <c r="H226" s="21" t="s">
        <v>161</v>
      </c>
      <c r="I226" s="191">
        <v>4011006.96</v>
      </c>
      <c r="J226" s="191">
        <v>4010906.96</v>
      </c>
    </row>
    <row r="227" spans="1:10" ht="63">
      <c r="A227" s="129" t="s">
        <v>600</v>
      </c>
      <c r="B227" s="21" t="s">
        <v>112</v>
      </c>
      <c r="C227" s="21" t="s">
        <v>128</v>
      </c>
      <c r="D227" s="21" t="s">
        <v>291</v>
      </c>
      <c r="E227" s="21" t="s">
        <v>68</v>
      </c>
      <c r="F227" s="21" t="s">
        <v>69</v>
      </c>
      <c r="G227" s="21" t="s">
        <v>542</v>
      </c>
      <c r="H227" s="21" t="s">
        <v>162</v>
      </c>
      <c r="I227" s="191">
        <v>355693.04</v>
      </c>
      <c r="J227" s="464">
        <v>355793.04</v>
      </c>
    </row>
    <row r="228" spans="1:10" ht="47.25">
      <c r="A228" s="129" t="s">
        <v>456</v>
      </c>
      <c r="B228" s="21" t="s">
        <v>112</v>
      </c>
      <c r="C228" s="21" t="s">
        <v>128</v>
      </c>
      <c r="D228" s="21" t="s">
        <v>291</v>
      </c>
      <c r="E228" s="21" t="s">
        <v>68</v>
      </c>
      <c r="F228" s="21" t="s">
        <v>69</v>
      </c>
      <c r="G228" s="21" t="s">
        <v>542</v>
      </c>
      <c r="H228" s="21" t="s">
        <v>163</v>
      </c>
      <c r="I228" s="80">
        <v>0</v>
      </c>
      <c r="J228" s="80">
        <v>0</v>
      </c>
    </row>
    <row r="229" spans="1:10" ht="15.75">
      <c r="A229" s="168" t="s">
        <v>608</v>
      </c>
      <c r="B229" s="124" t="s">
        <v>112</v>
      </c>
      <c r="C229" s="124" t="s">
        <v>262</v>
      </c>
      <c r="D229" s="124"/>
      <c r="E229" s="124"/>
      <c r="F229" s="124"/>
      <c r="G229" s="124"/>
      <c r="H229" s="124"/>
      <c r="I229" s="131">
        <f>I230</f>
        <v>42413.93</v>
      </c>
      <c r="J229" s="131">
        <f>J230</f>
        <v>0</v>
      </c>
    </row>
    <row r="230" spans="1:10" ht="66.75" customHeight="1">
      <c r="A230" s="163" t="s">
        <v>1340</v>
      </c>
      <c r="B230" s="113" t="s">
        <v>112</v>
      </c>
      <c r="C230" s="113" t="s">
        <v>262</v>
      </c>
      <c r="D230" s="113" t="s">
        <v>543</v>
      </c>
      <c r="E230" s="113" t="s">
        <v>116</v>
      </c>
      <c r="F230" s="113" t="s">
        <v>493</v>
      </c>
      <c r="G230" s="113" t="s">
        <v>544</v>
      </c>
      <c r="H230" s="113" t="s">
        <v>53</v>
      </c>
      <c r="I230" s="115">
        <v>42413.93</v>
      </c>
      <c r="J230" s="115">
        <v>0</v>
      </c>
    </row>
    <row r="231" spans="1:10" ht="15.75">
      <c r="A231" s="168" t="s">
        <v>1231</v>
      </c>
      <c r="B231" s="124" t="s">
        <v>112</v>
      </c>
      <c r="C231" s="124" t="s">
        <v>1232</v>
      </c>
      <c r="D231" s="102"/>
      <c r="E231" s="102"/>
      <c r="F231" s="102"/>
      <c r="G231" s="102"/>
      <c r="H231" s="102"/>
      <c r="I231" s="131">
        <f>I232</f>
        <v>100000</v>
      </c>
      <c r="J231" s="131">
        <f>J232</f>
        <v>30000</v>
      </c>
    </row>
    <row r="232" spans="1:10" ht="33" customHeight="1">
      <c r="A232" s="163" t="s">
        <v>1233</v>
      </c>
      <c r="B232" s="20" t="s">
        <v>112</v>
      </c>
      <c r="C232" s="20" t="s">
        <v>1232</v>
      </c>
      <c r="D232" s="20" t="s">
        <v>160</v>
      </c>
      <c r="E232" s="20" t="s">
        <v>116</v>
      </c>
      <c r="F232" s="20" t="s">
        <v>493</v>
      </c>
      <c r="G232" s="20" t="s">
        <v>1270</v>
      </c>
      <c r="H232" s="20" t="s">
        <v>163</v>
      </c>
      <c r="I232" s="177">
        <v>100000</v>
      </c>
      <c r="J232" s="177">
        <v>30000</v>
      </c>
    </row>
    <row r="233" spans="1:10" ht="15.75">
      <c r="A233" s="168" t="s">
        <v>310</v>
      </c>
      <c r="B233" s="124" t="s">
        <v>112</v>
      </c>
      <c r="C233" s="124" t="s">
        <v>311</v>
      </c>
      <c r="D233" s="102"/>
      <c r="E233" s="102"/>
      <c r="F233" s="102"/>
      <c r="G233" s="102"/>
      <c r="H233" s="102"/>
      <c r="I233" s="131">
        <f>I234</f>
        <v>0</v>
      </c>
      <c r="J233" s="131">
        <f>J234</f>
        <v>0</v>
      </c>
    </row>
    <row r="234" spans="1:10" ht="181.5" customHeight="1">
      <c r="A234" s="61" t="s">
        <v>994</v>
      </c>
      <c r="B234" s="21" t="s">
        <v>112</v>
      </c>
      <c r="C234" s="21" t="s">
        <v>311</v>
      </c>
      <c r="D234" s="21" t="s">
        <v>160</v>
      </c>
      <c r="E234" s="21" t="s">
        <v>116</v>
      </c>
      <c r="F234" s="21" t="s">
        <v>493</v>
      </c>
      <c r="G234" s="21" t="s">
        <v>614</v>
      </c>
      <c r="H234" s="21" t="s">
        <v>163</v>
      </c>
      <c r="I234" s="80">
        <v>0</v>
      </c>
      <c r="J234" s="80">
        <v>0</v>
      </c>
    </row>
    <row r="235" spans="1:10" ht="15.75">
      <c r="A235" s="127" t="s">
        <v>249</v>
      </c>
      <c r="B235" s="124" t="s">
        <v>112</v>
      </c>
      <c r="C235" s="124" t="s">
        <v>250</v>
      </c>
      <c r="D235" s="124"/>
      <c r="E235" s="124"/>
      <c r="F235" s="124"/>
      <c r="G235" s="124"/>
      <c r="H235" s="124"/>
      <c r="I235" s="131">
        <f>I236</f>
        <v>9000</v>
      </c>
      <c r="J235" s="131">
        <f>J236</f>
        <v>18000</v>
      </c>
    </row>
    <row r="236" spans="1:10" ht="15.75">
      <c r="A236" s="127" t="s">
        <v>310</v>
      </c>
      <c r="B236" s="124" t="s">
        <v>112</v>
      </c>
      <c r="C236" s="124" t="s">
        <v>323</v>
      </c>
      <c r="D236" s="124"/>
      <c r="E236" s="124"/>
      <c r="F236" s="124"/>
      <c r="G236" s="124"/>
      <c r="H236" s="124"/>
      <c r="I236" s="131">
        <f>I237+I238</f>
        <v>9000</v>
      </c>
      <c r="J236" s="131">
        <f>J237+J238</f>
        <v>18000</v>
      </c>
    </row>
    <row r="237" spans="1:10" ht="63" customHeight="1">
      <c r="A237" s="129" t="s">
        <v>1015</v>
      </c>
      <c r="B237" s="21" t="s">
        <v>112</v>
      </c>
      <c r="C237" s="21" t="s">
        <v>323</v>
      </c>
      <c r="D237" s="21" t="s">
        <v>1258</v>
      </c>
      <c r="E237" s="21" t="s">
        <v>68</v>
      </c>
      <c r="F237" s="21" t="s">
        <v>117</v>
      </c>
      <c r="G237" s="21" t="s">
        <v>1010</v>
      </c>
      <c r="H237" s="21" t="s">
        <v>162</v>
      </c>
      <c r="I237" s="179">
        <v>9000</v>
      </c>
      <c r="J237" s="179">
        <v>3000</v>
      </c>
    </row>
    <row r="238" spans="1:10" ht="79.5" customHeight="1">
      <c r="A238" s="129" t="s">
        <v>866</v>
      </c>
      <c r="B238" s="113" t="s">
        <v>112</v>
      </c>
      <c r="C238" s="113" t="s">
        <v>323</v>
      </c>
      <c r="D238" s="113" t="s">
        <v>1258</v>
      </c>
      <c r="E238" s="113" t="s">
        <v>68</v>
      </c>
      <c r="F238" s="113" t="s">
        <v>69</v>
      </c>
      <c r="G238" s="113" t="s">
        <v>1509</v>
      </c>
      <c r="H238" s="113" t="s">
        <v>162</v>
      </c>
      <c r="I238" s="179">
        <v>0</v>
      </c>
      <c r="J238" s="179">
        <v>15000</v>
      </c>
    </row>
    <row r="239" spans="1:10" ht="33" customHeight="1">
      <c r="A239" s="174" t="s">
        <v>244</v>
      </c>
      <c r="B239" s="175" t="s">
        <v>289</v>
      </c>
      <c r="C239" s="175"/>
      <c r="D239" s="175"/>
      <c r="E239" s="175"/>
      <c r="F239" s="175"/>
      <c r="G239" s="175"/>
      <c r="H239" s="175"/>
      <c r="I239" s="155">
        <f>I240+I244</f>
        <v>1413259.0599999998</v>
      </c>
      <c r="J239" s="155">
        <f>J240+J244</f>
        <v>1413259.0599999998</v>
      </c>
    </row>
    <row r="240" spans="1:10" ht="15.75">
      <c r="A240" s="176" t="s">
        <v>279</v>
      </c>
      <c r="B240" s="124" t="s">
        <v>289</v>
      </c>
      <c r="C240" s="124" t="s">
        <v>280</v>
      </c>
      <c r="D240" s="124"/>
      <c r="E240" s="124"/>
      <c r="F240" s="124"/>
      <c r="G240" s="124"/>
      <c r="H240" s="124"/>
      <c r="I240" s="131">
        <f>I241</f>
        <v>1413259.0599999998</v>
      </c>
      <c r="J240" s="131">
        <f>J241</f>
        <v>1413259.0599999998</v>
      </c>
    </row>
    <row r="241" spans="1:10" ht="47.25">
      <c r="A241" s="176" t="s">
        <v>607</v>
      </c>
      <c r="B241" s="22" t="s">
        <v>289</v>
      </c>
      <c r="C241" s="22" t="s">
        <v>128</v>
      </c>
      <c r="D241" s="22"/>
      <c r="E241" s="22"/>
      <c r="F241" s="22"/>
      <c r="G241" s="22"/>
      <c r="H241" s="22"/>
      <c r="I241" s="131">
        <f>I242+I243</f>
        <v>1413259.0599999998</v>
      </c>
      <c r="J241" s="131">
        <f>J242+J243</f>
        <v>1413259.0599999998</v>
      </c>
    </row>
    <row r="242" spans="1:10" ht="97.5" customHeight="1">
      <c r="A242" s="61" t="s">
        <v>357</v>
      </c>
      <c r="B242" s="21" t="s">
        <v>289</v>
      </c>
      <c r="C242" s="21" t="s">
        <v>128</v>
      </c>
      <c r="D242" s="21" t="s">
        <v>117</v>
      </c>
      <c r="E242" s="21" t="s">
        <v>60</v>
      </c>
      <c r="F242" s="21" t="s">
        <v>117</v>
      </c>
      <c r="G242" s="21" t="s">
        <v>545</v>
      </c>
      <c r="H242" s="21" t="s">
        <v>161</v>
      </c>
      <c r="I242" s="191">
        <f>920647.2+278035.46</f>
        <v>1198682.66</v>
      </c>
      <c r="J242" s="191">
        <f>920647.2+278035.46</f>
        <v>1198682.66</v>
      </c>
    </row>
    <row r="243" spans="1:10" ht="68.25" customHeight="1">
      <c r="A243" s="61" t="s">
        <v>587</v>
      </c>
      <c r="B243" s="21" t="s">
        <v>289</v>
      </c>
      <c r="C243" s="21" t="s">
        <v>128</v>
      </c>
      <c r="D243" s="21" t="s">
        <v>117</v>
      </c>
      <c r="E243" s="21" t="s">
        <v>60</v>
      </c>
      <c r="F243" s="21" t="s">
        <v>117</v>
      </c>
      <c r="G243" s="21" t="s">
        <v>545</v>
      </c>
      <c r="H243" s="21" t="s">
        <v>162</v>
      </c>
      <c r="I243" s="431">
        <f>500+4000+5000+188966.4+16110</f>
        <v>214576.4</v>
      </c>
      <c r="J243" s="431">
        <f>500+4000+5000+188966.4+16110</f>
        <v>214576.4</v>
      </c>
    </row>
    <row r="244" spans="1:10" ht="15.75">
      <c r="A244" s="176" t="s">
        <v>249</v>
      </c>
      <c r="B244" s="22" t="s">
        <v>289</v>
      </c>
      <c r="C244" s="22" t="s">
        <v>250</v>
      </c>
      <c r="D244" s="102"/>
      <c r="E244" s="102"/>
      <c r="F244" s="102"/>
      <c r="G244" s="102"/>
      <c r="H244" s="102"/>
      <c r="I244" s="104">
        <f>I245</f>
        <v>0</v>
      </c>
      <c r="J244" s="104">
        <f>J245</f>
        <v>0</v>
      </c>
    </row>
    <row r="245" spans="1:10" ht="15.75">
      <c r="A245" s="176" t="s">
        <v>310</v>
      </c>
      <c r="B245" s="22" t="s">
        <v>289</v>
      </c>
      <c r="C245" s="22" t="s">
        <v>323</v>
      </c>
      <c r="D245" s="22"/>
      <c r="E245" s="22"/>
      <c r="F245" s="22"/>
      <c r="G245" s="22"/>
      <c r="H245" s="22"/>
      <c r="I245" s="131">
        <f>I246+I247</f>
        <v>0</v>
      </c>
      <c r="J245" s="131">
        <f>J246+J247</f>
        <v>0</v>
      </c>
    </row>
    <row r="246" spans="1:10" ht="66.75" customHeight="1">
      <c r="A246" s="129" t="s">
        <v>864</v>
      </c>
      <c r="B246" s="21" t="s">
        <v>289</v>
      </c>
      <c r="C246" s="21" t="s">
        <v>323</v>
      </c>
      <c r="D246" s="21" t="s">
        <v>1258</v>
      </c>
      <c r="E246" s="21" t="s">
        <v>68</v>
      </c>
      <c r="F246" s="21" t="s">
        <v>69</v>
      </c>
      <c r="G246" s="21" t="s">
        <v>843</v>
      </c>
      <c r="H246" s="21" t="s">
        <v>162</v>
      </c>
      <c r="I246" s="179">
        <v>0</v>
      </c>
      <c r="J246" s="179">
        <v>0</v>
      </c>
    </row>
    <row r="247" spans="1:10" ht="63" hidden="1">
      <c r="A247" s="129" t="s">
        <v>910</v>
      </c>
      <c r="B247" s="21" t="s">
        <v>289</v>
      </c>
      <c r="C247" s="21" t="s">
        <v>323</v>
      </c>
      <c r="D247" s="21" t="s">
        <v>1258</v>
      </c>
      <c r="E247" s="21" t="s">
        <v>68</v>
      </c>
      <c r="F247" s="21" t="s">
        <v>117</v>
      </c>
      <c r="G247" s="21" t="s">
        <v>934</v>
      </c>
      <c r="H247" s="21" t="s">
        <v>162</v>
      </c>
      <c r="I247" s="179">
        <v>0</v>
      </c>
      <c r="J247" s="179">
        <v>0</v>
      </c>
    </row>
    <row r="248" spans="1:10" ht="15.75">
      <c r="A248" s="174" t="s">
        <v>1238</v>
      </c>
      <c r="B248" s="175"/>
      <c r="C248" s="175"/>
      <c r="D248" s="175"/>
      <c r="E248" s="175"/>
      <c r="F248" s="175"/>
      <c r="G248" s="175"/>
      <c r="H248" s="175"/>
      <c r="I248" s="155">
        <f>I11+I137+I148+I223+I239</f>
        <v>224132487.24</v>
      </c>
      <c r="J248" s="155">
        <f>J11+J137+J148+J223+J239</f>
        <v>204171975.57000002</v>
      </c>
    </row>
    <row r="249" spans="7:10" ht="15">
      <c r="G249" s="242"/>
      <c r="I249" s="470"/>
      <c r="J249" s="470"/>
    </row>
    <row r="250" spans="9:10" ht="15">
      <c r="I250" s="470"/>
      <c r="J250" s="470"/>
    </row>
  </sheetData>
  <sheetProtection/>
  <mergeCells count="10">
    <mergeCell ref="C8:C9"/>
    <mergeCell ref="I8:J8"/>
    <mergeCell ref="D8:G8"/>
    <mergeCell ref="H8:H9"/>
    <mergeCell ref="B1:I1"/>
    <mergeCell ref="B2:I2"/>
    <mergeCell ref="B3:I3"/>
    <mergeCell ref="A5:I6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9" r:id="rId1"/>
  <rowBreaks count="3" manualBreakCount="3">
    <brk id="100" max="9" man="1"/>
    <brk id="120" max="9" man="1"/>
    <brk id="2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2020-11-19T07:43:46Z</cp:lastPrinted>
  <dcterms:created xsi:type="dcterms:W3CDTF">2012-10-04T08:08:03Z</dcterms:created>
  <dcterms:modified xsi:type="dcterms:W3CDTF">2020-11-19T07:44:13Z</dcterms:modified>
  <cp:category/>
  <cp:version/>
  <cp:contentType/>
  <cp:contentStatus/>
</cp:coreProperties>
</file>