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305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</sheets>
  <definedNames>
    <definedName name="_xlnm.Print_Area" localSheetId="0">'Приложение №1'!$A$1:$E$19</definedName>
    <definedName name="_xlnm.Print_Area" localSheetId="1">'Приложение №2'!$A$1:$E$210</definedName>
    <definedName name="_xlnm.Print_Area" localSheetId="2">'Приложение №3'!$A$1:$E$32</definedName>
    <definedName name="_xlnm.Print_Area" localSheetId="3">'Приложение №4'!$A$1:$F$359</definedName>
    <definedName name="_xlnm.Print_Area" localSheetId="4">'Приложение №5'!$A$1:$F$341</definedName>
    <definedName name="_xlnm.Print_Area" localSheetId="5">'Приложение №6'!$A$1:$H$278</definedName>
    <definedName name="_xlnm.Print_Area" localSheetId="6">'Приложение №7'!$A$1:$I$274</definedName>
    <definedName name="_xlnm.Print_Area" localSheetId="7">'Приложение №8'!$A$1:$H$50</definedName>
  </definedNames>
  <calcPr fullCalcOnLoad="1"/>
</workbook>
</file>

<file path=xl/sharedStrings.xml><?xml version="1.0" encoding="utf-8"?>
<sst xmlns="http://schemas.openxmlformats.org/spreadsheetml/2006/main" count="5122" uniqueCount="1452">
  <si>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</si>
  <si>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</si>
  <si>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</si>
  <si>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</si>
  <si>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</si>
  <si>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</si>
  <si>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</si>
  <si>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</si>
  <si>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</si>
  <si>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</si>
  <si>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</si>
  <si>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</si>
  <si>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</si>
  <si>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</si>
  <si>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</si>
  <si>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</si>
  <si>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Дотации бюджетам муниципальных районов на выравнивание бюджетной обеспеченности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</si>
  <si>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</si>
  <si>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</si>
  <si>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</si>
  <si>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</si>
  <si>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</si>
  <si>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</si>
  <si>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</si>
  <si>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Жилищно-коммунальное хозяйство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</si>
  <si>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</si>
  <si>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</si>
  <si>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</si>
  <si>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</si>
  <si>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</si>
  <si>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</si>
  <si>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</si>
  <si>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</si>
  <si>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</si>
  <si>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</si>
  <si>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</si>
  <si>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</si>
  <si>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</si>
  <si>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</si>
  <si>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</si>
  <si>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</si>
  <si>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</si>
  <si>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</si>
  <si>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</si>
  <si>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</si>
  <si>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</si>
  <si>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</si>
  <si>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</si>
  <si>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</si>
  <si>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</si>
  <si>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</si>
  <si>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</si>
  <si>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</si>
  <si>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</si>
  <si>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</si>
  <si>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Приложение №3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</si>
  <si>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</si>
  <si>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</si>
  <si>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</si>
  <si>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</si>
  <si>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</si>
  <si>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</si>
  <si>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</si>
  <si>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Национальная безопасность и правоохранительная деятельность</t>
  </si>
  <si>
    <t>Национальная экономика</t>
  </si>
  <si>
    <t>0409</t>
  </si>
  <si>
    <t>Другие вопросы в области национальной экономики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</si>
  <si>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</si>
  <si>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</si>
  <si>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</si>
  <si>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</si>
  <si>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</si>
  <si>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</si>
  <si>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</si>
  <si>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</si>
  <si>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</si>
  <si>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</si>
  <si>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</si>
  <si>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</si>
  <si>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</si>
  <si>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02</t>
  </si>
  <si>
    <t>Совет Шуйского муниципального района</t>
  </si>
  <si>
    <t>907</t>
  </si>
  <si>
    <t>909</t>
  </si>
  <si>
    <t>Дошкольное образование</t>
  </si>
  <si>
    <t>Жилищное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</si>
  <si>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</si>
  <si>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</si>
  <si>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</si>
  <si>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</si>
  <si>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4</t>
  </si>
  <si>
    <t>900 1 17 05050 05 0000 180</t>
  </si>
  <si>
    <t>Прочие неналоговые доходы бюджетов муниципальных  районов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</si>
  <si>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</si>
  <si>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</si>
  <si>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</si>
  <si>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</si>
  <si>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900</t>
  </si>
  <si>
    <t>Администрация Шуйского муниципального района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</si>
  <si>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</si>
  <si>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</si>
  <si>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</si>
  <si>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Культура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</si>
  <si>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</si>
  <si>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</si>
  <si>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</si>
  <si>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</si>
  <si>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</si>
  <si>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Плата за негативное воздействие на окружающую среду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</si>
  <si>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</si>
  <si>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</si>
  <si>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</si>
  <si>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</si>
  <si>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</si>
  <si>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</si>
  <si>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</si>
  <si>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</si>
  <si>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</si>
  <si>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</si>
  <si>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Приложение №5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</si>
  <si>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</si>
  <si>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Афанасьевское</t>
  </si>
  <si>
    <t>Васильевское</t>
  </si>
  <si>
    <t>Введенское</t>
  </si>
  <si>
    <t>Китовское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</si>
  <si>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</si>
  <si>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</si>
  <si>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</si>
  <si>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</si>
  <si>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</si>
  <si>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</si>
  <si>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Охрана семьи и детства</t>
  </si>
  <si>
    <t>Физическая культура и спорт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</si>
  <si>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</si>
  <si>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</si>
  <si>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</si>
  <si>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</si>
  <si>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</si>
  <si>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Иные межбюджетные трансферты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</si>
  <si>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</si>
  <si>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</si>
  <si>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</si>
  <si>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</si>
  <si>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</si>
  <si>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3</t>
  </si>
  <si>
    <t>№ п/п</t>
  </si>
  <si>
    <t>Наименование поселения</t>
  </si>
  <si>
    <t>Общее образование</t>
  </si>
  <si>
    <t>Другие вопросы в области образования</t>
  </si>
  <si>
    <t>03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</si>
  <si>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</si>
  <si>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</si>
  <si>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</si>
  <si>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</si>
  <si>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</si>
  <si>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</si>
  <si>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Пенсионное обеспечение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</si>
  <si>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</si>
  <si>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</si>
  <si>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</si>
  <si>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</si>
  <si>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</si>
  <si>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</si>
  <si>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</si>
  <si>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>037 1 11 03050 05 0000 120</t>
  </si>
  <si>
    <t>Прочие субвенции бюджетам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</si>
  <si>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</si>
  <si>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</si>
  <si>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</si>
  <si>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</si>
  <si>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</si>
  <si>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</si>
  <si>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</si>
  <si>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</si>
  <si>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</si>
  <si>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</si>
  <si>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</si>
  <si>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</si>
  <si>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</si>
  <si>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</si>
  <si>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</si>
  <si>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</si>
  <si>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</si>
  <si>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</si>
  <si>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</si>
  <si>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</si>
  <si>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</si>
  <si>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</si>
  <si>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</si>
  <si>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</si>
  <si>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</si>
  <si>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</si>
  <si>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</si>
  <si>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</si>
  <si>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</si>
  <si>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</si>
  <si>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</si>
  <si>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</si>
  <si>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</si>
  <si>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</si>
  <si>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Вид расходов</t>
  </si>
  <si>
    <t>Приложение №8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</si>
  <si>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</si>
  <si>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</si>
  <si>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</si>
  <si>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</si>
  <si>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</si>
  <si>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</si>
  <si>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</si>
  <si>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</si>
  <si>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</si>
  <si>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</si>
  <si>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</si>
  <si>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</si>
  <si>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</si>
  <si>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</si>
  <si>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</si>
  <si>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</si>
  <si>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</si>
  <si>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</si>
  <si>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</si>
  <si>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</si>
  <si>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</si>
  <si>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</si>
  <si>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</si>
  <si>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</si>
  <si>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</si>
  <si>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</si>
  <si>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</si>
  <si>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</si>
  <si>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</si>
  <si>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</si>
  <si>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</si>
  <si>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</si>
  <si>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</si>
  <si>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</si>
  <si>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</si>
  <si>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</si>
  <si>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</si>
  <si>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</si>
  <si>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</si>
  <si>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</si>
  <si>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</si>
  <si>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</si>
  <si>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</si>
  <si>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</si>
  <si>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</si>
  <si>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</si>
  <si>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</si>
  <si>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</si>
  <si>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</si>
  <si>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</si>
  <si>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</si>
  <si>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</si>
  <si>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</si>
  <si>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</si>
  <si>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</si>
  <si>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</si>
  <si>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</si>
  <si>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>04 1 00 00000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</si>
  <si>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</si>
  <si>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</si>
  <si>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</si>
  <si>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</si>
  <si>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</si>
  <si>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</si>
  <si>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</si>
  <si>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</si>
  <si>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</si>
  <si>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</si>
  <si>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</si>
  <si>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</si>
  <si>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</si>
  <si>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</si>
  <si>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</si>
  <si>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</si>
  <si>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</si>
  <si>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</si>
  <si>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</si>
  <si>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</si>
  <si>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</si>
  <si>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</si>
  <si>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</si>
  <si>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</si>
  <si>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</si>
  <si>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</si>
  <si>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</si>
  <si>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</si>
  <si>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</si>
  <si>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</si>
  <si>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</si>
  <si>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</si>
  <si>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</si>
  <si>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</si>
  <si>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</si>
  <si>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</si>
  <si>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</si>
  <si>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</si>
  <si>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</si>
  <si>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</si>
  <si>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</si>
  <si>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</si>
  <si>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</si>
  <si>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</si>
  <si>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</si>
  <si>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</si>
  <si>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</si>
  <si>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</si>
  <si>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</si>
  <si>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</si>
  <si>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</si>
  <si>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</si>
  <si>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</si>
  <si>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</si>
  <si>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</si>
  <si>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</si>
  <si>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</si>
  <si>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</si>
  <si>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</si>
  <si>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</si>
  <si>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</si>
  <si>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</si>
  <si>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</si>
  <si>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</si>
  <si>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</si>
  <si>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</si>
  <si>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</si>
  <si>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</si>
  <si>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</si>
  <si>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</si>
  <si>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</si>
  <si>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</si>
  <si>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</si>
  <si>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</si>
  <si>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</si>
  <si>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</si>
  <si>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</si>
  <si>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</si>
  <si>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</si>
  <si>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</si>
  <si>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</si>
  <si>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</si>
  <si>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</si>
  <si>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</si>
  <si>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</si>
  <si>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</si>
  <si>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</si>
  <si>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</si>
  <si>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</si>
  <si>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</si>
  <si>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</si>
  <si>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</si>
  <si>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</si>
  <si>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</si>
  <si>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</si>
  <si>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</si>
  <si>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</si>
  <si>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</si>
  <si>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</si>
  <si>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</si>
  <si>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</si>
  <si>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</si>
  <si>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</si>
  <si>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</si>
  <si>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00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</si>
  <si>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</si>
  <si>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</si>
  <si>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</si>
  <si>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</si>
  <si>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</si>
  <si>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Обеспечение функций Управления образования администрации Шуйского муниципального района (Иные бюджетные ассигнования)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</si>
  <si>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</si>
  <si>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</si>
  <si>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</si>
  <si>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</si>
  <si>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</si>
  <si>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</si>
  <si>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</si>
  <si>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</si>
  <si>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02 2 02 00250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</si>
  <si>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</si>
  <si>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</si>
  <si>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</si>
  <si>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</si>
  <si>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</si>
  <si>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</si>
  <si>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</si>
  <si>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</si>
  <si>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</si>
  <si>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</si>
  <si>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</si>
  <si>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</si>
  <si>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</si>
  <si>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</si>
  <si>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</si>
  <si>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</si>
  <si>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</si>
  <si>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</si>
  <si>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</si>
  <si>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</si>
  <si>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</si>
  <si>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</si>
  <si>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</si>
  <si>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</si>
  <si>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</si>
  <si>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</si>
  <si>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</si>
  <si>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</si>
  <si>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</si>
  <si>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30 9 00 90010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</si>
  <si>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</si>
  <si>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</si>
  <si>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</si>
  <si>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</si>
  <si>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</si>
  <si>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</si>
  <si>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</si>
  <si>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</si>
  <si>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</si>
  <si>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</si>
  <si>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</si>
  <si>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Таблица 1</t>
  </si>
  <si>
    <t>2021 год</t>
  </si>
  <si>
    <t>2022 год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</si>
  <si>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</si>
  <si>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</si>
  <si>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</si>
  <si>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</si>
  <si>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</si>
  <si>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</si>
  <si>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</si>
  <si>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</si>
  <si>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</si>
  <si>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</si>
  <si>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</si>
  <si>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</si>
  <si>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</si>
  <si>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</si>
  <si>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</si>
  <si>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</si>
  <si>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</si>
  <si>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</si>
  <si>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</si>
  <si>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</si>
  <si>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</si>
  <si>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</si>
  <si>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</si>
  <si>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</si>
  <si>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</si>
  <si>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</si>
  <si>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</si>
  <si>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</si>
  <si>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</si>
  <si>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</si>
  <si>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</si>
  <si>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Сельское хозяйство и рыболовство</t>
  </si>
  <si>
    <t>Невыясненные поступления, зачисляемые в бюджеты городских поселений</t>
  </si>
  <si>
    <t>000 1 17 01050 13 0000 180</t>
  </si>
  <si>
    <t>(в процентах)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</si>
  <si>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</si>
  <si>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</si>
  <si>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</si>
  <si>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</si>
  <si>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</si>
  <si>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</si>
  <si>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</si>
  <si>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</si>
  <si>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</si>
  <si>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</si>
  <si>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10 1 01 60170</t>
  </si>
  <si>
    <t>10 2 01 60180</t>
  </si>
  <si>
    <t>10 2 01 60190</t>
  </si>
  <si>
    <t>10 2 01 60210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</si>
  <si>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</si>
  <si>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</si>
  <si>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</si>
  <si>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</si>
  <si>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</si>
  <si>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</si>
  <si>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</si>
  <si>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</si>
  <si>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</si>
  <si>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</si>
  <si>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</si>
  <si>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</si>
  <si>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</si>
  <si>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</si>
  <si>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</si>
  <si>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</si>
  <si>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</si>
  <si>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</si>
  <si>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</si>
  <si>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</si>
  <si>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</si>
  <si>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</si>
  <si>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</si>
  <si>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</si>
  <si>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</si>
  <si>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</si>
  <si>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</si>
  <si>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Субсидия бюджетам муниципальных районов на поддержку отрасли культуры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</si>
  <si>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</si>
  <si>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</si>
  <si>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</si>
  <si>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</si>
  <si>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</si>
  <si>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</si>
  <si>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</si>
  <si>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</si>
  <si>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</si>
  <si>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</si>
  <si>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</si>
  <si>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</si>
  <si>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</si>
  <si>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</si>
  <si>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</si>
  <si>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</si>
  <si>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</si>
  <si>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</si>
  <si>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</si>
  <si>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</si>
  <si>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</si>
  <si>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</si>
  <si>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</si>
  <si>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</si>
  <si>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</si>
  <si>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</si>
  <si>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</si>
  <si>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</si>
  <si>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</si>
  <si>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</si>
  <si>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</si>
  <si>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</si>
  <si>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</si>
  <si>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</si>
  <si>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</si>
  <si>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</si>
  <si>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</si>
  <si>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</si>
  <si>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</si>
  <si>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</si>
  <si>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</si>
  <si>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</si>
  <si>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</si>
  <si>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</si>
  <si>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</si>
  <si>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</si>
  <si>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</si>
  <si>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</si>
  <si>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</si>
  <si>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</si>
  <si>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</si>
  <si>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</si>
  <si>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</si>
  <si>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</si>
  <si>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</si>
  <si>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</si>
  <si>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</si>
  <si>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</si>
  <si>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</si>
  <si>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</si>
  <si>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</si>
  <si>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</si>
  <si>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</si>
  <si>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</si>
  <si>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</si>
  <si>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</si>
  <si>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</si>
  <si>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</si>
  <si>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</si>
  <si>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</si>
  <si>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</si>
  <si>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</si>
  <si>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</si>
  <si>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</si>
  <si>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</si>
  <si>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</si>
  <si>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</si>
  <si>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</si>
  <si>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</si>
  <si>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</si>
  <si>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</si>
  <si>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</si>
  <si>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</si>
  <si>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</si>
  <si>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</si>
  <si>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</si>
  <si>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</si>
  <si>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</si>
  <si>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</si>
  <si>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</si>
  <si>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</si>
  <si>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10 2 02 00000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</si>
  <si>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</si>
  <si>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</si>
  <si>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182 1 05 04020 02 0000 110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</si>
  <si>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</si>
  <si>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</si>
  <si>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</si>
  <si>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</si>
  <si>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</si>
  <si>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</si>
  <si>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2023 год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</si>
  <si>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</si>
  <si>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</si>
  <si>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</si>
  <si>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</si>
  <si>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</si>
  <si>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</si>
  <si>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</si>
  <si>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</si>
  <si>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</si>
  <si>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</si>
  <si>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</si>
  <si>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</si>
  <si>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</si>
  <si>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</si>
  <si>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</si>
  <si>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</si>
  <si>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</si>
  <si>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</si>
  <si>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</si>
  <si>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</si>
  <si>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</si>
  <si>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</si>
  <si>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</si>
  <si>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</si>
  <si>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</si>
  <si>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</si>
  <si>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</si>
  <si>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</si>
  <si>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</si>
  <si>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</si>
  <si>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</si>
  <si>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</si>
  <si>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</si>
  <si>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</si>
  <si>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</si>
  <si>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</si>
  <si>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</si>
  <si>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</si>
  <si>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</si>
  <si>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</si>
  <si>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</si>
  <si>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</si>
  <si>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</si>
  <si>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</si>
  <si>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</si>
  <si>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</si>
  <si>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</si>
  <si>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</si>
  <si>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</si>
  <si>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</si>
  <si>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</si>
  <si>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</si>
  <si>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</si>
  <si>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</si>
  <si>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</si>
  <si>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</si>
  <si>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</si>
  <si>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</si>
  <si>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</si>
  <si>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</si>
  <si>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</si>
  <si>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</si>
  <si>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</si>
  <si>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</si>
  <si>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</si>
  <si>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</si>
  <si>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00550</t>
  </si>
  <si>
    <t>00580</t>
  </si>
  <si>
    <t>00530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</si>
  <si>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</si>
  <si>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</si>
  <si>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</si>
  <si>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</si>
  <si>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</si>
  <si>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</si>
  <si>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</si>
  <si>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</si>
  <si>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</si>
  <si>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</si>
  <si>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</si>
  <si>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</si>
  <si>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</si>
  <si>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</si>
  <si>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</si>
  <si>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</si>
  <si>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</si>
  <si>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</si>
  <si>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</si>
  <si>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</si>
  <si>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</si>
  <si>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</si>
  <si>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</si>
  <si>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</si>
  <si>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08 3 01 L4970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</si>
  <si>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</si>
  <si>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</si>
  <si>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</si>
  <si>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</si>
  <si>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</si>
  <si>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</si>
  <si>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</si>
  <si>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</si>
  <si>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</si>
  <si>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</si>
  <si>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</si>
  <si>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Физическая культура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</si>
  <si>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</si>
  <si>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</si>
  <si>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</si>
  <si>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</si>
  <si>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</si>
  <si>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</si>
  <si>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</si>
  <si>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</si>
  <si>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</si>
  <si>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</si>
  <si>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</si>
  <si>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</si>
  <si>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</si>
  <si>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</si>
  <si>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</si>
  <si>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</si>
  <si>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</si>
  <si>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</si>
  <si>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</si>
  <si>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</si>
  <si>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</si>
  <si>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</si>
  <si>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</si>
  <si>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</si>
  <si>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</si>
  <si>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</si>
  <si>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</si>
  <si>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</si>
  <si>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</si>
  <si>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</si>
  <si>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</si>
  <si>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</si>
  <si>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</si>
  <si>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</si>
  <si>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</si>
  <si>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</si>
  <si>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</si>
  <si>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</si>
  <si>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</si>
  <si>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</si>
  <si>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</si>
  <si>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</si>
  <si>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</si>
  <si>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</si>
  <si>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</si>
  <si>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</si>
  <si>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</si>
  <si>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</si>
  <si>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</si>
  <si>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</si>
  <si>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</si>
  <si>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</si>
  <si>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</si>
  <si>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</si>
  <si>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</si>
  <si>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</si>
  <si>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</si>
  <si>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</si>
  <si>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</si>
  <si>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</si>
  <si>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</si>
  <si>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</si>
  <si>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</si>
  <si>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</si>
  <si>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</si>
  <si>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</si>
  <si>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</si>
  <si>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</si>
  <si>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</si>
  <si>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</si>
  <si>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</si>
  <si>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</si>
  <si>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</si>
  <si>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</si>
  <si>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</si>
  <si>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</si>
  <si>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</si>
  <si>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</si>
  <si>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</si>
  <si>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</si>
  <si>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07 1 01 60340</t>
  </si>
  <si>
    <t>07 1 01 60370</t>
  </si>
  <si>
    <t>07 2 01 60380</t>
  </si>
  <si>
    <t>07 2 01 60360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</si>
  <si>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</si>
  <si>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</si>
  <si>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10 1 01 60410</t>
  </si>
  <si>
    <t>10 1 01 60420</t>
  </si>
  <si>
    <t>10 2 01 60430</t>
  </si>
  <si>
    <t>10 3 01 60440</t>
  </si>
  <si>
    <t>10 3 01 60450</t>
  </si>
  <si>
    <t>10 3 01 60460</t>
  </si>
  <si>
    <t>07 1 01 60470</t>
  </si>
  <si>
    <t>07 2 01 60480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</si>
  <si>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</si>
  <si>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</si>
  <si>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</si>
  <si>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</si>
  <si>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</si>
  <si>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</si>
  <si>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</si>
  <si>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</si>
  <si>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</si>
  <si>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</si>
  <si>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</si>
  <si>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</si>
  <si>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</si>
  <si>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</si>
  <si>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</si>
  <si>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</si>
  <si>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</si>
  <si>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</si>
  <si>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32 9 00 00710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</si>
  <si>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</si>
  <si>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</si>
  <si>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Плата за размещение твердых коммунальных отходов</t>
  </si>
  <si>
    <t>048 1 12 01042 01 0000 120</t>
  </si>
  <si>
    <t>08 7 01 R0820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</si>
  <si>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</si>
  <si>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</si>
  <si>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</si>
  <si>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037 2 02 20077 05 0000 150</t>
  </si>
  <si>
    <t>900 1 13 02995 05 0000 130</t>
  </si>
  <si>
    <t>037 2 02 40014 05 0000 150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</si>
  <si>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</si>
  <si>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</si>
  <si>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</si>
  <si>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</si>
  <si>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</si>
  <si>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</si>
  <si>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</si>
  <si>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</si>
  <si>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</si>
  <si>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</si>
  <si>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</si>
  <si>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</si>
  <si>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</si>
  <si>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</si>
  <si>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</si>
  <si>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</si>
  <si>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</si>
  <si>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</si>
  <si>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07 1 02 00000</t>
  </si>
  <si>
    <t>Подпрограмма «Развитие туризма в Шуйском муниципальном районе»</t>
  </si>
  <si>
    <t>07 3 00 00000</t>
  </si>
  <si>
    <t>07 3 01 00000</t>
  </si>
  <si>
    <t>Резервный фонд</t>
  </si>
  <si>
    <t>Резервный фонд администрации Шуйского муниципального района (Иные бюджетные ассигнования)</t>
  </si>
  <si>
    <t>Основное мероприятие «Организация и проведение культурно-массовых мероприятий»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</si>
  <si>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</si>
  <si>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</si>
  <si>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</si>
  <si>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</si>
  <si>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</si>
  <si>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</si>
  <si>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</si>
  <si>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</si>
  <si>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</si>
  <si>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</si>
  <si>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</si>
  <si>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</si>
  <si>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</si>
  <si>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</si>
  <si>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</si>
  <si>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</si>
  <si>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</si>
  <si>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</si>
  <si>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</si>
  <si>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</si>
  <si>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05</t>
  </si>
  <si>
    <t>Основное мероприятие «Продвижение  туристического продукта»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</si>
  <si>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</si>
  <si>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</si>
  <si>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</si>
  <si>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</si>
  <si>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</si>
  <si>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</si>
  <si>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</si>
  <si>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</si>
  <si>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</si>
  <si>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</si>
  <si>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04 2 00 00000</t>
  </si>
  <si>
    <t>04 2 01 00000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</si>
  <si>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</si>
  <si>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</si>
  <si>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</si>
  <si>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</si>
  <si>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</si>
  <si>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</si>
  <si>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</si>
  <si>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</si>
  <si>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Подпрограмма «Сохранение и развитие культурного потенциала Шуйского муниципального района»</t>
  </si>
  <si>
    <t>05 1 02 00920</t>
  </si>
  <si>
    <t>11 1 01 60160</t>
  </si>
  <si>
    <t>11 1 01 00390</t>
  </si>
  <si>
    <t>11 1 01 S0190</t>
  </si>
  <si>
    <t>11 1 01 80200</t>
  </si>
  <si>
    <t>11 1 02 00000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</si>
  <si>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</si>
  <si>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</si>
  <si>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</si>
  <si>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</si>
  <si>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</si>
  <si>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</si>
  <si>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</si>
  <si>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</si>
  <si>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</si>
  <si>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</si>
  <si>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</si>
  <si>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</si>
  <si>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</si>
  <si>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</si>
  <si>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</si>
  <si>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</si>
  <si>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</si>
  <si>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</si>
  <si>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</si>
  <si>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</si>
  <si>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</si>
  <si>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t>БЫЛО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</si>
  <si>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</si>
  <si>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32 9 00 60490</t>
  </si>
  <si>
    <t>10 2 E1 51690</t>
  </si>
  <si>
    <t>было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</si>
  <si>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</si>
  <si>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</si>
  <si>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</si>
  <si>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</si>
  <si>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</si>
  <si>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</si>
  <si>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</si>
  <si>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10 2 Е4 52100</t>
  </si>
  <si>
    <t>07 1 02 60510</t>
  </si>
  <si>
    <t xml:space="preserve"> добавить строку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</si>
  <si>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</si>
  <si>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</si>
  <si>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</si>
  <si>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</si>
  <si>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</si>
  <si>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</si>
  <si>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</si>
  <si>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</si>
  <si>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</si>
  <si>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</si>
  <si>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</si>
  <si>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</si>
  <si>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</si>
  <si>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</si>
  <si>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</si>
  <si>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</si>
  <si>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</si>
  <si>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</si>
  <si>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</si>
  <si>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</si>
  <si>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</si>
  <si>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</si>
  <si>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</si>
  <si>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</si>
  <si>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</si>
  <si>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</si>
  <si>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</si>
  <si>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t>Основное мероприятие «Развитие инженерной инфраструктуры на сельских территориях»</t>
  </si>
  <si>
    <t>06 1 02 00000</t>
  </si>
  <si>
    <t>Основное мероприятие «Развитие сети плоскостных спортивных сооружений на сельских территориях»</t>
  </si>
  <si>
    <t>Развитие сети плоскостных спортивных сооружений на сельских территориях (Капитальные вложения в объекты государственной (муниципальной) собственности)</t>
  </si>
  <si>
    <t>06 1 02 20270</t>
  </si>
  <si>
    <t>Основное мероприятие «Разработка проектно-сметной документации объектов социальной и инженерной инфраструктуры населенных пунктов, расположенных в сельской местности»</t>
  </si>
  <si>
    <t>06 1 03 00000</t>
  </si>
  <si>
    <t>06 1 03 S3160</t>
  </si>
  <si>
    <t>Основное мероприятие «Строительство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продукции»</t>
  </si>
  <si>
    <t>06 1 04 00000</t>
  </si>
  <si>
    <t>06 1 04 L3721</t>
  </si>
  <si>
    <t>06 1 05 00000</t>
  </si>
  <si>
    <t>06 1 05 20290</t>
  </si>
  <si>
    <t>Улучшение жилищных условий граждан, проживающих на сельских территориях (Капитальные вложения в объекты государственной (муниципальной) собственности)</t>
  </si>
  <si>
    <t>Основное мероприятие «Улучшение жилищных условий граждан, проживающих на сельских территориях»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</si>
  <si>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</si>
  <si>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10 2 01 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</si>
  <si>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</si>
  <si>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</si>
  <si>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Основное мероприятие  «Организация дополнительного пенсионного обеспечения отдельных категорий граждан»</t>
  </si>
  <si>
    <t>Подпрограмма «Обеспечение деятельности МКУ «Управление административно-хозяйственного обеспечения»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</si>
  <si>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</si>
  <si>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Плата за размещение отходов производств</t>
  </si>
  <si>
    <t>909 1 13 02995 05 0000 130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</si>
  <si>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</si>
  <si>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</si>
  <si>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</si>
  <si>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</si>
  <si>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000 2 02 20077 05 0000 150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</si>
  <si>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</si>
  <si>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</si>
  <si>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Ивановской области на ремонт автомобильных дорог и искусственных сооружений на них по наказам избирателей депутатам Ивановской областной Думы</t>
  </si>
  <si>
    <t>Субсидии бюджетам муниципальных образований на подготовку проектов внесения изменений в документы территориального планирования, правила землепользования и застройки</t>
  </si>
  <si>
    <t>Субсидия бюджетам муниципальных образований на разработку проектной документации и газификацию населенных пунктов Ивановской области</t>
  </si>
  <si>
    <t>Субсидия бюджетам муниципальных образований Ивановской области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</si>
  <si>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</si>
  <si>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Субвенции бюджетам муниципальных 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</si>
  <si>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</si>
  <si>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</si>
  <si>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</t>
  </si>
  <si>
    <t xml:space="preserve">000 2 02 40014 00 0000 150
</t>
  </si>
  <si>
    <t xml:space="preserve">Организация обучения по охране труда работников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</si>
  <si>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>Информационное обеспечение мероприятий, связанных с вопросами по улучшению условий и охраны труда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</si>
  <si>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>Организация и проведение оценки профессиональных рисков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</si>
  <si>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 xml:space="preserve">Организация обучения по охране труда работников в   МКУ "Управление административно-хозяйственного обеспечения" (Закупка товаров, работ и услуг для обеспечения государственных (муниципальных) нужд) 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</si>
  <si>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района»</t>
  </si>
  <si>
    <t>Подпрограмма «Комплексное развитие сельских территорий Шуйского муниципального района Ивановской области»</t>
  </si>
  <si>
    <t xml:space="preserve">Организация обучения по охране труда работников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</si>
  <si>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05 1 02 00940</t>
  </si>
  <si>
    <t>05 1 03 00950</t>
  </si>
  <si>
    <t>05 1 04 00960</t>
  </si>
  <si>
    <t>10 3 01 60530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</si>
  <si>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</si>
  <si>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023 1 16 01063 01 0000 140</t>
  </si>
  <si>
    <t>023 1 16 01203 01 0000 140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</si>
  <si>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</si>
  <si>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</si>
  <si>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</si>
  <si>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</si>
  <si>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</si>
  <si>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000 1 05 01011 01 0000 110</t>
  </si>
  <si>
    <t>182 1 05 01011 01 0000 110</t>
  </si>
  <si>
    <t>000 1 05 01010 01 0000 110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</si>
  <si>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</si>
  <si>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</si>
  <si>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</si>
  <si>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</si>
  <si>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</si>
  <si>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Развитие туризма в Шуйском муниципальном районе  (Закупка товаров, работ и услуг для обеспечения государственных (муниципальных) нужд)</t>
  </si>
  <si>
    <t xml:space="preserve">Организация и проведение специальной оценки условий труда (СОУТ)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</si>
  <si>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>Таблица 2</t>
  </si>
  <si>
    <t>0850110010</t>
  </si>
  <si>
    <t>540</t>
  </si>
  <si>
    <t>Таблица 3</t>
  </si>
  <si>
    <t>0310110020</t>
  </si>
  <si>
    <t>0820110030</t>
  </si>
  <si>
    <t>07 3 01 00870</t>
  </si>
  <si>
    <t>05 1 01 00970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</si>
  <si>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</si>
  <si>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048 1 12 01041 01 0000 120</t>
  </si>
  <si>
    <t>от 24.12.2020 № 28</t>
  </si>
  <si>
    <t xml:space="preserve">000 2 02 25304 00 0000 150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</si>
  <si>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</si>
  <si>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</si>
  <si>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</si>
  <si>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037 2 02 25304 05 0000 150</t>
  </si>
  <si>
    <t>000 1 14 06013 05 0000 430</t>
  </si>
  <si>
    <t>Субсидия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</si>
  <si>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000 1 11 05013 05 0000 120</t>
  </si>
  <si>
    <t>900 1 11 05013 05 0000 120</t>
  </si>
  <si>
    <t>000 1 11 05013 13 0000 120</t>
  </si>
  <si>
    <t>900 1 11 05013 13 0000 120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</si>
  <si>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</si>
  <si>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  </t>
  </si>
  <si>
    <t>06 1 06 00000</t>
  </si>
  <si>
    <t>Осуществление деятельности по газификации в Шуйском муниципальном районе (Капитальные вложения в объекты государственной (муниципальной) собственности)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</si>
  <si>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</si>
  <si>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</si>
  <si>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 xml:space="preserve">023 1 16 01053 01 0000 140
</t>
  </si>
  <si>
    <t xml:space="preserve">Государственная поддержка лучших работников сельских учреждений культуры (Предоставление субсидий бюджетным, автономным учреждениям и иным некоммерческим организациям) </t>
  </si>
  <si>
    <t xml:space="preserve">Приобретение транспортного средства для исполнения полномочий Шуйского муниципального района в решении вопросов в сфере водо-, тепло-, газоснабжения и водоотведения  (Закупка товаров, работ и услуг для обеспечения государственных (муниципальных) нужд) 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</si>
  <si>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</si>
  <si>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</si>
  <si>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Приобретение мазутного хозяйства (сооружения) для исполнения полномочий Шуйского муниципального района в решении вопросов в сфере теплоснабжения  (Закупка товаров, работ и услуг для обеспечения государственных (муниципальных) нужд) </t>
  </si>
  <si>
    <t>Приобретение мазутного хозяйства (сооружения) для исполнения полномочий Шуйского муниципального района в решении вопросов в сфере теплоснабжения  (Иные бюджетные ассигнования)</t>
  </si>
  <si>
    <t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</t>
  </si>
  <si>
    <t>30 9 00 00990</t>
  </si>
  <si>
    <t>30 9 00 00980</t>
  </si>
  <si>
    <t>07 2 А2 55194</t>
  </si>
  <si>
    <t xml:space="preserve"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</si>
  <si>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</si>
  <si>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000 2 02 25169 00 0000 150</t>
  </si>
  <si>
    <t>000 2 02 25169 05 0000 150</t>
  </si>
  <si>
    <t>037 2 02 25169 05 0000 150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</si>
  <si>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</si>
  <si>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</si>
  <si>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000 2 02 25491 00 0000 150
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</si>
  <si>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</si>
  <si>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000 2 02 25491 05 0000 150
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</si>
  <si>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</si>
  <si>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037 2 02 25491 05 0000 150
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</si>
  <si>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</si>
  <si>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 </t>
  </si>
  <si>
    <t>10 2 Е1 51690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</si>
  <si>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</si>
  <si>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</si>
  <si>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</si>
  <si>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</si>
  <si>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037 2 02 25497 05 0000 150</t>
  </si>
  <si>
    <t>Исполнение судебных актов (Иные бюджетные ассигнования)</t>
  </si>
  <si>
    <t>30 9 00 90020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</si>
  <si>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(остаток неиспользованных бюджетных ассигнований 2020 года на оплату муниципальных контрактов)</t>
  </si>
  <si>
    <t>Приобретение мазутного хозяйства (сооружения) для исполнения полномочий Шуйского муниципального района в решении вопросов в сфере теплоснабжения  (Капитальные вложения в объекты государственной (муниципальной) собственности)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</si>
  <si>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</si>
  <si>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Ежемесячное денежное вознаграждение за классное
руководство педагогическим работникам муниципальных
образовательных организаций (Предоставление субсидий бюджетным, автономным учреждениям и иным некоммерческим организациям)</t>
  </si>
  <si>
    <t>Проведение акарицидной обработки территории Шуйского муниципального района (Закупка товаров, работ и услуг для обеспечения государственных (муниципальных) нужд)</t>
  </si>
  <si>
    <t>08 5 01 01000</t>
  </si>
  <si>
    <t>Содержание и ремонт пешеходного перехода через р.Теза в с.Зеленый Бор и текущий ремонт пешеходного перехода через р. Себирянка в районе д. Зименки (Закупка товаров, работ и услуг для обеспечения государственных (муниципальных) нужд)</t>
  </si>
  <si>
    <t>Содержание и ремонт пешеходного перехода через р.Теза в с.Зеленый Бор и текущий ремонт пешеходного перехода черезр. Себирянка в районе д. Зименки (Закупка товаров, работ и услуг для обеспечения государственных (муниципальных) нужд)</t>
  </si>
  <si>
    <t>000 2 02 49999 00 0000 150</t>
  </si>
  <si>
    <t>Прочие межбюджетные трансферты, передаваемые бюджетам</t>
  </si>
  <si>
    <t>000 2 02 49999 05 0000 150</t>
  </si>
  <si>
    <t>037 2 02 49999 05 0000 150</t>
  </si>
  <si>
    <t xml:space="preserve">Подпрограмма «Развитие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в Шуйском муниципальном районе» </t>
  </si>
  <si>
    <t xml:space="preserve">Подпрограмма «Имущественная поддержка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</t>
  </si>
  <si>
    <t>Основное мероприятие «Формирование благоприятной среды, стимулирующей развитие предпринимательства, а также физических лиц, не являющихся индивидуальными предпринимателями и применяющих специальный режим «Налог на профессиональный доход»  в Шуйском муниципальном районе»</t>
  </si>
  <si>
    <t>Основное мероприятие «Развитие механизмов финансовой поддержки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</si>
  <si>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Основное мероприятие «Стимулирование развития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в Шуйском муниципальном районе за счет использования имущественного потенциала»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</si>
  <si>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предпринимательства,  физическим лицам, не являющимся индивидуальными предпринимателями и применяющим специальный налоговый режим «Налог на профессиональный доход» в аренду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</si>
  <si>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  физическим лицам, не являющимся индивидуальными предпринимателями и применяющим специальный налоговый режим «Налог на профессиональный доход» имущества во владение (пользование) в СМИ и на официальном сайте Администрации Шуйского муниципального района в сети «Интернет»  (Закупка товаров, работ и услуг для обеспечения государственных (муниципальных) нужд) </t>
  </si>
  <si>
    <t xml:space="preserve">Методическое образовательное и кадровое обеспечение субъектов малого и среднего предпринимательства,   физических лиц, не являющихся индивидуальными предпринимателями и применяющих специальный налоговый режим «Налог на профессиональный доход» (Закупка товаров, работ и услуг для обеспечения государственных (муниципальных) нужд) </t>
  </si>
  <si>
    <t>Предоставление субсидий субъектам малого и среднего предпринимательства, а также   физических лиц, не являющихся индивидуальными предпринимателями и применяющих специальный налоговый режим «Налог на профессиональный доход» на отдельные виды затрат (Иные бюджетные ассигнования)</t>
  </si>
  <si>
    <t>Предоставлений субсидий из бюджета Шуйского муниципального района юридическим лицам, индивидуальным предпринимателям,  физическим лицам, не являющимся индивидуальными предпринимателями и применяющим специальный налоговый режим «Налог на профессиональный доход» на возмещение стоимости горюче-смазочных материалов при доставке автомобильным транспортом социально значимых товаров в отдаленные,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</si>
  <si>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30 9 00 10050</t>
  </si>
  <si>
    <t>Основное мероприятие "Проведение работ по ликвидации борщевика Сосновского на территории Шуйского муниципального района"</t>
  </si>
  <si>
    <t>Проведение работ по ликвидации борщевика Сосновского на территории Шуйского муниципального района (Закупка товаров, работ и услуг для обеспечения государственных (муниципальных) нужд)</t>
  </si>
  <si>
    <t>Иные межбюджетные трансферты из бюджета Шуйского муниципального района бюджету Васильевского сельского поселения на строительство сцены в с. Васильевское Шуйского муниципального района (Иные межбюджетные трансферты)</t>
  </si>
  <si>
    <t>3090010050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</si>
  <si>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</si>
  <si>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</si>
  <si>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</si>
  <si>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</si>
  <si>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исключить все пустые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</si>
  <si>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</si>
  <si>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</si>
  <si>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Ценные бумаги</t>
  </si>
  <si>
    <t>Муниципальные гарантии</t>
  </si>
  <si>
    <t>Муниципальная программа «Развитие культуры в Шуйском муниципальном районе»</t>
  </si>
  <si>
    <t>Повышение культурной привлекательности Шуйского муниципального района  (Закупка товаров, работ и услуг для обеспечения государственных (муниципальных) нужд)</t>
  </si>
  <si>
    <t>Основное мероприятие «Развитие культурных связей»</t>
  </si>
  <si>
    <t>Подпрограмма «Развитие культурных связей Шуйского муниципального района»</t>
  </si>
  <si>
    <t xml:space="preserve">30 9 00 01020 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</si>
  <si>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</t>
  </si>
  <si>
    <t xml:space="preserve">Возмещение затрат по улучшению котельной с.Васильевское (Закупка товаров, работ и услуг для обеспечения государственных (муниципальных) нужд) </t>
  </si>
  <si>
    <t>08 2 01 S6800</t>
  </si>
  <si>
    <t>Приобретение материалов и оборудования на техническое перевооружение котельной в п.Колобово Шуйского муниципального района Ивановской области с переводом 3-х котлов ДКВр-4-13Г на водогрейный режим работы (Капитальные вложения в объекты государственной (муниципальной) собственности)</t>
  </si>
  <si>
    <t>Источники внутреннего финансирования дефицита бюджета Шуйского муниципального района на 2022 год и на плановый период 2023 и 2024 годов</t>
  </si>
  <si>
    <t>2024 год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</si>
  <si>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2022 год</t>
  </si>
  <si>
    <t>2022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</si>
  <si>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2023 и 2024 годы</t>
  </si>
  <si>
    <t xml:space="preserve">Ведомственная структура расходов бюджета Шуйского муниципального района на 2022 год 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</si>
  <si>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2022 год и на плановый период 2023 и 2024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</si>
  <si>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2022 год и на плановый период 2023 и 2024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</si>
  <si>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2022 год и на плановый период 2023 и 2024 годов</t>
  </si>
  <si>
    <t>023 1 16 01123 01 0000 140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</si>
  <si>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</si>
  <si>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</si>
  <si>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</si>
  <si>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</si>
  <si>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распределения доходов между бюджетом Шуйского муниципального района и бюджетами поселений Шуйского муниципального района 2022 год и на плановый период 2023 и 2024 годов</t>
  </si>
  <si>
    <t xml:space="preserve">Нормативы </t>
  </si>
  <si>
    <t xml:space="preserve">от ____________ №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</si>
  <si>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</si>
  <si>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от ____________ № ____</t>
  </si>
  <si>
    <t>от ____________ № _____</t>
  </si>
  <si>
    <t>Приложение № 6</t>
  </si>
  <si>
    <t xml:space="preserve"> бюджета Шуйского муниципального района по группам, подгруппам и статьям классификации доходов бюджетов на 2022 год и на плановый период 2023 и 2024 годов</t>
  </si>
  <si>
    <t>Доходы</t>
  </si>
  <si>
    <t>Раздел</t>
  </si>
  <si>
    <t>Подраздел</t>
  </si>
  <si>
    <t>0220100190</t>
  </si>
  <si>
    <t>0220200180</t>
  </si>
  <si>
    <t>1110280360</t>
  </si>
  <si>
    <t>3190051200</t>
  </si>
  <si>
    <t>0240100150</t>
  </si>
  <si>
    <t>1110280350</t>
  </si>
  <si>
    <t>0730100870</t>
  </si>
  <si>
    <t>0220300200</t>
  </si>
  <si>
    <t>0220200210</t>
  </si>
  <si>
    <t>0110120010</t>
  </si>
  <si>
    <t>0820200240</t>
  </si>
  <si>
    <t>0210100020</t>
  </si>
  <si>
    <t>3090020030</t>
  </si>
  <si>
    <t>3090000990</t>
  </si>
  <si>
    <t>3090000980</t>
  </si>
  <si>
    <t>0230100410</t>
  </si>
  <si>
    <t>0820220100</t>
  </si>
  <si>
    <t>3090020120</t>
  </si>
  <si>
    <t>3090020180</t>
  </si>
  <si>
    <t>3090001020</t>
  </si>
  <si>
    <t>1120200360</t>
  </si>
  <si>
    <t>1120200600</t>
  </si>
  <si>
    <t>1120200490</t>
  </si>
  <si>
    <t>1110220090</t>
  </si>
  <si>
    <t>1110200660</t>
  </si>
  <si>
    <t>3090090010</t>
  </si>
  <si>
    <t>1130100670</t>
  </si>
  <si>
    <t>3090080370</t>
  </si>
  <si>
    <t>3090082400</t>
  </si>
  <si>
    <t>0310120040</t>
  </si>
  <si>
    <t>0310120140</t>
  </si>
  <si>
    <t>0310120150</t>
  </si>
  <si>
    <t>0310120170</t>
  </si>
  <si>
    <t>0320100030</t>
  </si>
  <si>
    <t>0330100610</t>
  </si>
  <si>
    <t>0330100620</t>
  </si>
  <si>
    <t>0310186500</t>
  </si>
  <si>
    <t>03101S0510</t>
  </si>
  <si>
    <t>0120120020</t>
  </si>
  <si>
    <t>0410120050</t>
  </si>
  <si>
    <t>0410100040</t>
  </si>
  <si>
    <t>0410100050</t>
  </si>
  <si>
    <t>0410260130</t>
  </si>
  <si>
    <t>0410260270</t>
  </si>
  <si>
    <t>0420100780</t>
  </si>
  <si>
    <t>0420100790</t>
  </si>
  <si>
    <t>0840100280</t>
  </si>
  <si>
    <t>0840140020</t>
  </si>
  <si>
    <t>0840160080</t>
  </si>
  <si>
    <t>0810100080</t>
  </si>
  <si>
    <t>06103S3160</t>
  </si>
  <si>
    <t>08101S2990</t>
  </si>
  <si>
    <t>08201S6800</t>
  </si>
  <si>
    <t>3090000380</t>
  </si>
  <si>
    <t>0820100300</t>
  </si>
  <si>
    <t>0820100310</t>
  </si>
  <si>
    <t>0850101000</t>
  </si>
  <si>
    <t>0850100680</t>
  </si>
  <si>
    <t>0850100350</t>
  </si>
  <si>
    <t>1120120160</t>
  </si>
  <si>
    <t>1110320210</t>
  </si>
  <si>
    <t>1110320260</t>
  </si>
  <si>
    <t>0710160010</t>
  </si>
  <si>
    <t>07101S0340</t>
  </si>
  <si>
    <t>0710180340</t>
  </si>
  <si>
    <t>0720160020</t>
  </si>
  <si>
    <t>07201S0340</t>
  </si>
  <si>
    <t>0720180340</t>
  </si>
  <si>
    <t>0710160370</t>
  </si>
  <si>
    <t>0710160340</t>
  </si>
  <si>
    <t>0710160470</t>
  </si>
  <si>
    <t>0720160360</t>
  </si>
  <si>
    <t>0720160380</t>
  </si>
  <si>
    <t>0720160480</t>
  </si>
  <si>
    <t>0710260510</t>
  </si>
  <si>
    <t>072А255194</t>
  </si>
  <si>
    <t>07201L5192</t>
  </si>
  <si>
    <t>0210200230</t>
  </si>
  <si>
    <t>08301L4970</t>
  </si>
  <si>
    <t>08701R0820</t>
  </si>
  <si>
    <t>0510200940</t>
  </si>
  <si>
    <t>0510300950</t>
  </si>
  <si>
    <t>0510200920</t>
  </si>
  <si>
    <t>0510400960</t>
  </si>
  <si>
    <t>06101S3160</t>
  </si>
  <si>
    <t>0910120070</t>
  </si>
  <si>
    <t>0920100100</t>
  </si>
  <si>
    <t>0920100090</t>
  </si>
  <si>
    <t>0220200250</t>
  </si>
  <si>
    <t>0220200260</t>
  </si>
  <si>
    <t>0510100120</t>
  </si>
  <si>
    <t>0510200540</t>
  </si>
  <si>
    <t>1010160040</t>
  </si>
  <si>
    <t>1010160030</t>
  </si>
  <si>
    <t>1010160120</t>
  </si>
  <si>
    <t>1010160140</t>
  </si>
  <si>
    <t>1010160170</t>
  </si>
  <si>
    <t>1010160050</t>
  </si>
  <si>
    <t>1010160220</t>
  </si>
  <si>
    <t>1010160410</t>
  </si>
  <si>
    <t>1010160420</t>
  </si>
  <si>
    <t>1010160350</t>
  </si>
  <si>
    <t>1010180100</t>
  </si>
  <si>
    <t>1010180170</t>
  </si>
  <si>
    <t>1020160060</t>
  </si>
  <si>
    <t>1020160180</t>
  </si>
  <si>
    <t>1020160190</t>
  </si>
  <si>
    <t>1020160250</t>
  </si>
  <si>
    <t>1020160260</t>
  </si>
  <si>
    <t>1020160280</t>
  </si>
  <si>
    <t>1020160430</t>
  </si>
  <si>
    <t>1020160210</t>
  </si>
  <si>
    <t>102Е151690</t>
  </si>
  <si>
    <t>1110160160</t>
  </si>
  <si>
    <t>1020100110</t>
  </si>
  <si>
    <t>1110100390</t>
  </si>
  <si>
    <t>1020100320</t>
  </si>
  <si>
    <t>1020180090</t>
  </si>
  <si>
    <t>1020180150</t>
  </si>
  <si>
    <t>1020153031</t>
  </si>
  <si>
    <t>10201L3041</t>
  </si>
  <si>
    <t>329Е250970</t>
  </si>
  <si>
    <t>3090080160</t>
  </si>
  <si>
    <t>1030160070</t>
  </si>
  <si>
    <t>10301S1420</t>
  </si>
  <si>
    <t>1030181420</t>
  </si>
  <si>
    <t>1030160400</t>
  </si>
  <si>
    <t>1030160440</t>
  </si>
  <si>
    <t>1030160450</t>
  </si>
  <si>
    <t>1030160530</t>
  </si>
  <si>
    <t>1030160460</t>
  </si>
  <si>
    <t>10201S0190</t>
  </si>
  <si>
    <t>1020180200</t>
  </si>
  <si>
    <t>0220200290</t>
  </si>
  <si>
    <t>102Е452100</t>
  </si>
  <si>
    <t>10202S3110</t>
  </si>
  <si>
    <t>1010180110</t>
  </si>
  <si>
    <t>1020180110</t>
  </si>
  <si>
    <t>3090000440</t>
  </si>
  <si>
    <t>1210100160</t>
  </si>
  <si>
    <t>3090090020</t>
  </si>
  <si>
    <t>3090020280</t>
  </si>
  <si>
    <t>0510200560</t>
  </si>
  <si>
    <t>0220200400</t>
  </si>
  <si>
    <t>0510100060</t>
  </si>
  <si>
    <t>13</t>
  </si>
  <si>
    <t>11</t>
  </si>
  <si>
    <t>Приложение № 7</t>
  </si>
  <si>
    <t xml:space="preserve">Ведомственная структура расходов бюджета Шуйского муниципального района на 2023 и 2024 годы </t>
  </si>
  <si>
    <t>Сумма (рублей), с учетом изменений</t>
  </si>
  <si>
    <t>от ___________ № _____</t>
  </si>
  <si>
    <t xml:space="preserve"> муниципальных внутренних заимствований  Шуйского муниципального района на 2022 год и плановый период 2023 и 2024 годов</t>
  </si>
  <si>
    <t>Программа</t>
  </si>
  <si>
    <t>от _________ № _____</t>
  </si>
  <si>
    <t>100 1 03 02230 01 0000 110</t>
  </si>
  <si>
    <t>100 1 03 02240 01 0000 110</t>
  </si>
  <si>
    <t>100 1 03 02250 01 0000 110</t>
  </si>
  <si>
    <t>100 1 03 02260 01 0000 110</t>
  </si>
  <si>
    <t>03 1 01 20300</t>
  </si>
  <si>
    <t>Ремонт участка автомобильной дороги в с.Пустошь квартал 2 (Закупка товаров, работ и услуг для обеспечения государственных (муниципальных) нужд)</t>
  </si>
  <si>
    <t>Осуществление строительного контроля при выполнении работ на объекте «Выполнение работ по ремонту автомобильных дорог общего пользования местного значения по ул. Совхозная, ул. Фрунзе и ул. Советская с. Васильевское Шуйского муниципального района»  (Закупка товаров, работ и услуг для обеспечения государственных (муниципальных) нужд)</t>
  </si>
  <si>
    <t>03 1 01 20250</t>
  </si>
  <si>
    <t>05 1 02 00540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</si>
  <si>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</si>
  <si>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08 2 01 60230</t>
  </si>
  <si>
    <t>30 9 00 60240</t>
  </si>
  <si>
    <t>Техническое перевооружение котельной в п.Колобово Шуйского муниципального района Ивановской области с переводом 3-х котлов ДКВр-4-13Г на водогрейный режим работы (Капитальные вложения в объекты государственной (муниципальной) собственности)</t>
  </si>
  <si>
    <t>30 9 00 01030</t>
  </si>
  <si>
    <t>Иные межбюджетные трансферты из бюджета Шуйского муниципального района бюджету Афанасьевского сельского поселения Шуйского муниципального района на кронирование деревьев с последующим вывозом древесных остатков на территории памятника погибшим воинам в годы Великой отечественной войны в с.Пустошь (Иные межбюджетные трансферты)</t>
  </si>
  <si>
    <t>30 9 00 10060</t>
  </si>
  <si>
    <t>02 2 02 00420</t>
  </si>
  <si>
    <t xml:space="preserve">Обеспечение полномочий по осуществлению внешнего муниципального финансового контроля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</t>
  </si>
  <si>
    <t>0820160230</t>
  </si>
  <si>
    <t>3090060240</t>
  </si>
  <si>
    <t>32 9 Е2 50970</t>
  </si>
  <si>
    <t xml:space="preserve">07 2 01 L519F </t>
  </si>
  <si>
    <t xml:space="preserve">07201L519F </t>
  </si>
  <si>
    <t>07 2 01 L5192</t>
  </si>
  <si>
    <t>0510100510</t>
  </si>
  <si>
    <t>0220200420</t>
  </si>
  <si>
    <t>0510100970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</si>
  <si>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(Предоставление субсидий бюджетным, автономным учреждениям и иным некоммерческим организациям)</t>
  </si>
  <si>
    <t>Подпрограмма «Защита населения и территорий от чрезвычайных ситуаций, гражданская оборона и мобилизационная подготовка, обеспечение пожарной безопасности и безопасности людей на водных объектах»</t>
  </si>
  <si>
    <t>11 4 00 00000</t>
  </si>
  <si>
    <t>11 4 01 00000</t>
  </si>
  <si>
    <t xml:space="preserve">Основное мероприятие «Снижение рисковозникновения и смягчение последствий чрезвычайных ситуаций природного и техногенного характера на территории Шуйского муниципального района»
</t>
  </si>
  <si>
    <t xml:space="preserve">Предупреждение и ликвидация последствий происшествий, чрезвычайных ситуаций и стихийных бедствий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</si>
  <si>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Подготовка населения в области гражданской обороны к действиям в чрезвычайных ситуациях. Пропаганда знаний в области ЧС и ГО (изготовление и распространение памяток, листовок, аншлагов, баннеров) (Закупка товаров, работ и услуг для обеспечения государственных (муниципальных) нужд) </t>
  </si>
  <si>
    <t>Закупка материальных средств для проведения аварийно-спасательных и других неотложных работ (АСДНР), в т.ч. для содержания пунктов временного размещения пострадавшего населения (Закупка товаров, работ и услуг для обеспечения государственных (муниципальных) нужд)</t>
  </si>
  <si>
    <t>Создание и содержание учебно-консультационных пунктов по вопросам гражданской обороны и защите от чрезвычайных ситуаций (для неработающего населения) (Закупка товаров, работ и услуг для обеспечения государственных (муниципальных) нужд)</t>
  </si>
  <si>
    <t>11 4 02 00000</t>
  </si>
  <si>
    <t>Основное мероприятие «Развитие и совершенствование систем оповещения и информирования населения Шуйского муниципального района»</t>
  </si>
  <si>
    <t>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 (Закупка товаров, работ и услуг для обеспечения государственных (муниципальных) нужд)</t>
  </si>
  <si>
    <t>11 4 03 00000</t>
  </si>
  <si>
    <t>Основное мероприятие «Осуществление мероприятий по обеспечению безопасности людей на водных объектах, охране их жизни и здоровья»</t>
  </si>
  <si>
    <t>Пропаганда знаний по обеспечению безопасности людей на водных объектах, охране их жизни и здоровья (изготовление и распространение памяток, листовок, аншлагов, баннеров и т.п.) (Закупка товаров, работ и услуг для обеспечения государственных (муниципальных) нужд)</t>
  </si>
  <si>
    <t>11 4 04 00000</t>
  </si>
  <si>
    <t xml:space="preserve">Пропаганда знаний в области пожарной безопасности, в т.ч. при особом противопожарном режиме (изготовление и распространение памяток, листовок, аншлагов, баннеров) (Закупка товаров, работ и услуг для обеспечения государственных (муниципальных) нужд) </t>
  </si>
  <si>
    <t xml:space="preserve">Материально-техническое обеспечение пожарной безопасности в условиях особого противопожарного режима (Закупка товаров, работ и услуг для обеспечения государственных (муниципальных) нужд) </t>
  </si>
  <si>
    <t>11 4 05 00000</t>
  </si>
  <si>
    <t>Основное мероприятие «Обеспечение мероприятий по гражданской обороне и мобилизационной подготовке на территории Шуйского муниципального района»</t>
  </si>
  <si>
    <t>Основное мероприятие «Обеспечение пожарной безопасности на территории Шуйского муниципального района»</t>
  </si>
  <si>
    <t xml:space="preserve"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 (Закупка товаров, работ и услуг для обеспечения государственных (муниципальных) нужд) </t>
  </si>
  <si>
    <t xml:space="preserve">Организация и проведение мероприятий по мобилизационной подготовке (Закупка товаров, работ и услуг для обеспечения государственных (муниципальных) нужд) </t>
  </si>
  <si>
    <t>Гражданская оборона</t>
  </si>
  <si>
    <t>11 4 01 00220</t>
  </si>
  <si>
    <t>11 4 01 00130</t>
  </si>
  <si>
    <t>11 4 01 20060</t>
  </si>
  <si>
    <t>11 4 01 00140</t>
  </si>
  <si>
    <t>11 4 02 00070</t>
  </si>
  <si>
    <t>11 4 03 20110</t>
  </si>
  <si>
    <t>11 4 04 20220</t>
  </si>
  <si>
    <t>11 4 04 00330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</si>
  <si>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</t>
  </si>
  <si>
    <t>11 4 04 00340</t>
  </si>
  <si>
    <t>11 4 05 00170</t>
  </si>
  <si>
    <t>11 4 05 00450</t>
  </si>
  <si>
    <t>Основное мероприятие «Снижение рисковозникновения и смягчение последствий чрезвычайных ситуаций природного и техногенного характера на территории Шуйского муниципального района»</t>
  </si>
  <si>
    <t xml:space="preserve">Подготовка населения в области гражданской обороны к действиям в чрезвычайных ситуациях. Пропаганда знаний в области ЧС и ГО (изготовление и распространение памяток, листовок, аншлагов, баннеров и т.п.) (Закупка товаров, работ и услуг для обеспечения государственных (муниципальных) нужд) </t>
  </si>
  <si>
    <t xml:space="preserve">Пропаганда знаний в области пожарной безопасности, в т.ч. при особом противопожарном режиме (изготовление и распространение памяток, листовок, аншлагов, баннеров и т.п.) (Закупка товаров, работ и услуг для обеспечения государственных (муниципальных) нужд) </t>
  </si>
  <si>
    <t>Основное мероприятие «Обеспечение общественного порядка, профилактика правонарушений»</t>
  </si>
  <si>
    <t>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</si>
  <si>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</si>
  <si>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Основное мероприятие «Реализация мероприятий в области антитеррористической, антиэкстремистской и антинаркотической пропаганды»</t>
  </si>
  <si>
    <t xml:space="preserve">Изготовление наглядной агитации (листовок, плакатов, буклетов и др.) в области антитеррористической,антиэкстремистской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</si>
  <si>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антитеррористической, антиэкстремистской пропаганды (Закупка товаров, работ и услуг для обеспечения государственных (муниципальных) нужд) </t>
  </si>
  <si>
    <t>1140100220</t>
  </si>
  <si>
    <t>1140100130</t>
  </si>
  <si>
    <t>1140100140</t>
  </si>
  <si>
    <t>1140500170</t>
  </si>
  <si>
    <t>1140500450</t>
  </si>
  <si>
    <t>Защита населения и территории от чрезвычайных ситуаций природного и техногенного характера, пожарная безопасность</t>
  </si>
  <si>
    <t>1140120060</t>
  </si>
  <si>
    <t>1140200070</t>
  </si>
  <si>
    <t>1140320110</t>
  </si>
  <si>
    <t>1140420220</t>
  </si>
  <si>
    <t>1140400330</t>
  </si>
  <si>
    <t>1140400340</t>
  </si>
  <si>
    <t>06 1 06 01010</t>
  </si>
  <si>
    <t>0610601010</t>
  </si>
  <si>
    <t xml:space="preserve">Обеспечение полномочий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</si>
  <si>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>02 2 02 00460</t>
  </si>
  <si>
    <t xml:space="preserve">Обеспечение полномочий по осуществлению внутреннего муниципального финансового контроля (Закупка товаров, работ и услуг для обеспечения государственных (муниципальных) нужд) </t>
  </si>
  <si>
    <t>0220200460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</si>
  <si>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</si>
  <si>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10 3 Е2 54910</t>
  </si>
  <si>
    <t>103Е254910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</si>
  <si>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(Закупка товаров, работ и услуг для обеспечения государственных (муниципальных) нужд) </t>
  </si>
  <si>
    <t>Организация мероприятий молодежной политики в общеобразовательных учреждениях (Предоставление субсидий бюджетным, автономным учреждениям и иным некоммерческим организациям)</t>
  </si>
  <si>
    <t>10 2 01 60110</t>
  </si>
  <si>
    <t>1020160110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</si>
  <si>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</si>
  <si>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</si>
  <si>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</si>
  <si>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Проведение государственной экспертизы проектной документации и результатов инженерных изысканий объекта капитального строительства «Строительство сети газораспределения для последующей газификации объектов капитального строительства с. Чечкино-Богородское, д. Крохино Новое, д. Блудницыно Шуйского муниципального района Ивановской области» (Капитальные вложения в объекты государственной (муниципальной) собственности)</t>
  </si>
  <si>
    <t>08 1 01 S8500</t>
  </si>
  <si>
    <t>08101S8500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</si>
  <si>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</si>
  <si>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07 2 01 S1980 </t>
  </si>
  <si>
    <t>10 1 01 88400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</si>
  <si>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</si>
  <si>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1010188400</t>
  </si>
  <si>
    <t>3090001030</t>
  </si>
  <si>
    <t>Реконструкция теплотрассы в с.Китово Шуйского района Ивановской области (Капитальные вложения в объекты государственной (муниципальной) собственности)</t>
  </si>
  <si>
    <t>30 9 00 40030</t>
  </si>
  <si>
    <t>3090040030</t>
  </si>
  <si>
    <t xml:space="preserve">000 2 19 25210 05 0000 150
</t>
  </si>
  <si>
    <t xml:space="preserve">037 2 19 25210 05 0000 150
</t>
  </si>
  <si>
    <t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</t>
  </si>
  <si>
    <t xml:space="preserve">037 2 19 25169 05 0000 150
</t>
  </si>
  <si>
    <t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</t>
  </si>
  <si>
    <t xml:space="preserve">000 2 19 25169 05 0000 150
</t>
  </si>
  <si>
    <t>Организация и проведение мероприятий по техническому перевооружению котельной в п.Колобово Шуйского муниципального района Ивановской области с переводом 3-х котлов ДКВр-4-13Г на водогрейный режим работы (Капитальные вложения в объекты государственной (муниципальной) собственности)</t>
  </si>
  <si>
    <t>08 2 01 40040</t>
  </si>
  <si>
    <t>037 2 19 45303 05 0000 150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</si>
  <si>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</si>
  <si>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</si>
  <si>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Строительство очистных сооружений д.Прилив Шуйского муниципального района (Капитальные вложения в объекты государственной (муниципальной) собственности)</t>
  </si>
  <si>
    <t>08 2 01 40050</t>
  </si>
  <si>
    <t>0820140040</t>
  </si>
  <si>
    <t>0820140050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</si>
</sst>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53" applyFont="1" applyBorder="1" applyAlignment="1">
      <alignment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top" wrapText="1"/>
      <protection/>
    </xf>
    <xf numFmtId="49" fontId="6" fillId="33" borderId="12" xfId="54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/>
    </xf>
    <xf numFmtId="49" fontId="8" fillId="33" borderId="14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54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justify" vertical="top" wrapText="1"/>
    </xf>
    <xf numFmtId="0" fontId="8" fillId="0" borderId="11" xfId="53" applyFont="1" applyFill="1" applyBorder="1" applyAlignment="1">
      <alignment horizontal="center" vertical="center" wrapText="1"/>
      <protection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171" fontId="8" fillId="0" borderId="12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1" fontId="8" fillId="0" borderId="12" xfId="63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4" fontId="8" fillId="0" borderId="12" xfId="53" applyNumberFormat="1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18" xfId="0" applyFont="1" applyFill="1" applyBorder="1" applyAlignment="1">
      <alignment vertical="top" wrapText="1"/>
    </xf>
    <xf numFmtId="4" fontId="6" fillId="36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8" fillId="34" borderId="12" xfId="53" applyFont="1" applyFill="1" applyBorder="1" applyAlignment="1">
      <alignment vertical="top" wrapText="1"/>
      <protection/>
    </xf>
    <xf numFmtId="0" fontId="8" fillId="34" borderId="12" xfId="0" applyFont="1" applyFill="1" applyBorder="1" applyAlignment="1">
      <alignment vertical="top" wrapText="1"/>
    </xf>
    <xf numFmtId="0" fontId="8" fillId="0" borderId="12" xfId="53" applyFont="1" applyBorder="1" applyAlignment="1">
      <alignment vertical="top" wrapText="1"/>
      <protection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wrapText="1"/>
    </xf>
    <xf numFmtId="4" fontId="8" fillId="0" borderId="12" xfId="0" applyNumberFormat="1" applyFont="1" applyFill="1" applyBorder="1" applyAlignment="1">
      <alignment wrapText="1"/>
    </xf>
    <xf numFmtId="0" fontId="8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8" fillId="0" borderId="12" xfId="0" applyNumberFormat="1" applyFont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" fontId="8" fillId="35" borderId="12" xfId="0" applyNumberFormat="1" applyFont="1" applyFill="1" applyBorder="1" applyAlignment="1">
      <alignment horizontal="center" vertical="center"/>
    </xf>
    <xf numFmtId="0" fontId="6" fillId="33" borderId="12" xfId="54" applyFont="1" applyFill="1" applyBorder="1" applyAlignment="1">
      <alignment vertical="top" wrapText="1"/>
      <protection/>
    </xf>
    <xf numFmtId="4" fontId="8" fillId="0" borderId="12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left" vertical="center" wrapText="1"/>
    </xf>
    <xf numFmtId="11" fontId="6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171" fontId="8" fillId="35" borderId="12" xfId="63" applyFont="1" applyFill="1" applyBorder="1" applyAlignment="1">
      <alignment horizontal="center" vertical="center" wrapText="1"/>
    </xf>
    <xf numFmtId="0" fontId="8" fillId="35" borderId="12" xfId="54" applyFont="1" applyFill="1" applyBorder="1" applyAlignment="1">
      <alignment horizontal="center" vertical="center" wrapText="1"/>
      <protection/>
    </xf>
    <xf numFmtId="49" fontId="8" fillId="35" borderId="12" xfId="54" applyNumberFormat="1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vertical="top" wrapText="1"/>
      <protection/>
    </xf>
    <xf numFmtId="0" fontId="8" fillId="35" borderId="12" xfId="0" applyNumberFormat="1" applyFont="1" applyFill="1" applyBorder="1" applyAlignment="1">
      <alignment horizontal="left" vertical="center" wrapText="1"/>
    </xf>
    <xf numFmtId="4" fontId="8" fillId="35" borderId="12" xfId="54" applyNumberFormat="1" applyFont="1" applyFill="1" applyBorder="1" applyAlignment="1">
      <alignment horizontal="center" vertical="center" wrapText="1"/>
      <protection/>
    </xf>
    <xf numFmtId="4" fontId="6" fillId="33" borderId="12" xfId="54" applyNumberFormat="1" applyFont="1" applyFill="1" applyBorder="1" applyAlignment="1">
      <alignment horizontal="center" vertical="top" wrapText="1"/>
      <protection/>
    </xf>
    <xf numFmtId="171" fontId="8" fillId="35" borderId="12" xfId="63" applyFont="1" applyFill="1" applyBorder="1" applyAlignment="1">
      <alignment horizontal="center" vertical="center"/>
    </xf>
    <xf numFmtId="2" fontId="8" fillId="35" borderId="12" xfId="63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Continuous" vertical="center" wrapText="1"/>
    </xf>
    <xf numFmtId="0" fontId="8" fillId="0" borderId="12" xfId="0" applyFont="1" applyFill="1" applyBorder="1" applyAlignment="1">
      <alignment vertical="center" wrapText="1"/>
    </xf>
    <xf numFmtId="49" fontId="8" fillId="35" borderId="12" xfId="0" applyNumberFormat="1" applyFont="1" applyFill="1" applyBorder="1" applyAlignment="1">
      <alignment horizontal="left" vertical="center" wrapText="1"/>
    </xf>
    <xf numFmtId="0" fontId="8" fillId="0" borderId="12" xfId="53" applyFont="1" applyFill="1" applyBorder="1" applyAlignment="1">
      <alignment vertical="top" wrapText="1"/>
      <protection/>
    </xf>
    <xf numFmtId="0" fontId="8" fillId="35" borderId="12" xfId="0" applyFont="1" applyFill="1" applyBorder="1" applyAlignment="1">
      <alignment vertical="center" wrapText="1"/>
    </xf>
    <xf numFmtId="4" fontId="8" fillId="19" borderId="12" xfId="53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0" fontId="6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4" fontId="8" fillId="37" borderId="12" xfId="53" applyNumberFormat="1" applyFont="1" applyFill="1" applyBorder="1" applyAlignment="1">
      <alignment horizontal="center" vertical="top" wrapText="1"/>
      <protection/>
    </xf>
    <xf numFmtId="4" fontId="8" fillId="0" borderId="19" xfId="53" applyNumberFormat="1" applyFont="1" applyFill="1" applyBorder="1" applyAlignment="1">
      <alignment horizontal="center" vertical="top" wrapText="1"/>
      <protection/>
    </xf>
    <xf numFmtId="4" fontId="8" fillId="19" borderId="19" xfId="53" applyNumberFormat="1" applyFont="1" applyFill="1" applyBorder="1" applyAlignment="1">
      <alignment horizontal="center" vertical="top" wrapText="1"/>
      <protection/>
    </xf>
    <xf numFmtId="0" fontId="8" fillId="19" borderId="20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35" borderId="20" xfId="53" applyFont="1" applyFill="1" applyBorder="1" applyAlignment="1">
      <alignment horizontal="center" vertical="center" wrapText="1"/>
      <protection/>
    </xf>
    <xf numFmtId="0" fontId="8" fillId="37" borderId="20" xfId="53" applyFont="1" applyFill="1" applyBorder="1" applyAlignment="1">
      <alignment horizontal="center" vertical="center" wrapText="1"/>
      <protection/>
    </xf>
    <xf numFmtId="4" fontId="8" fillId="37" borderId="19" xfId="53" applyNumberFormat="1" applyFont="1" applyFill="1" applyBorder="1" applyAlignment="1">
      <alignment horizontal="center" vertical="top" wrapText="1"/>
      <protection/>
    </xf>
    <xf numFmtId="171" fontId="21" fillId="0" borderId="0" xfId="63" applyNumberFormat="1" applyFont="1" applyAlignment="1">
      <alignment/>
    </xf>
    <xf numFmtId="0" fontId="21" fillId="0" borderId="0" xfId="0" applyFont="1" applyAlignment="1">
      <alignment/>
    </xf>
    <xf numFmtId="2" fontId="22" fillId="0" borderId="12" xfId="0" applyNumberFormat="1" applyFont="1" applyBorder="1" applyAlignment="1">
      <alignment horizontal="centerContinuous" vertical="center" wrapText="1"/>
    </xf>
    <xf numFmtId="0" fontId="19" fillId="0" borderId="12" xfId="0" applyFont="1" applyBorder="1" applyAlignment="1">
      <alignment horizontal="center" vertical="top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4" fontId="19" fillId="35" borderId="12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35" borderId="12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Continuous" vertical="center" wrapText="1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1" fontId="6" fillId="34" borderId="12" xfId="63" applyFont="1" applyFill="1" applyBorder="1" applyAlignment="1">
      <alignment horizontal="center" vertical="center" wrapText="1"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49" fontId="11" fillId="33" borderId="12" xfId="0" applyNumberFormat="1" applyFont="1" applyFill="1" applyBorder="1" applyAlignment="1">
      <alignment horizontal="left" vertical="justify" wrapText="1"/>
    </xf>
    <xf numFmtId="181" fontId="0" fillId="0" borderId="0" xfId="0" applyNumberFormat="1" applyFont="1" applyAlignment="1">
      <alignment horizontal="center" vertical="center"/>
    </xf>
    <xf numFmtId="0" fontId="8" fillId="35" borderId="11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0" fontId="24" fillId="0" borderId="0" xfId="0" applyFont="1" applyAlignment="1">
      <alignment/>
    </xf>
    <xf numFmtId="171" fontId="8" fillId="35" borderId="12" xfId="63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" fontId="20" fillId="33" borderId="23" xfId="0" applyNumberFormat="1" applyFont="1" applyFill="1" applyBorder="1" applyAlignment="1">
      <alignment/>
    </xf>
    <xf numFmtId="4" fontId="20" fillId="33" borderId="14" xfId="0" applyNumberFormat="1" applyFont="1" applyFill="1" applyBorder="1" applyAlignment="1">
      <alignment/>
    </xf>
    <xf numFmtId="4" fontId="20" fillId="33" borderId="18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6" fillId="33" borderId="12" xfId="53" applyFont="1" applyFill="1" applyBorder="1" applyAlignment="1">
      <alignment vertical="top" wrapText="1"/>
      <protection/>
    </xf>
    <xf numFmtId="171" fontId="0" fillId="0" borderId="0" xfId="63" applyFont="1" applyAlignment="1">
      <alignment vertical="center"/>
    </xf>
    <xf numFmtId="4" fontId="6" fillId="33" borderId="12" xfId="0" applyNumberFormat="1" applyFont="1" applyFill="1" applyBorder="1" applyAlignment="1">
      <alignment horizontal="center"/>
    </xf>
    <xf numFmtId="171" fontId="8" fillId="35" borderId="12" xfId="63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14" borderId="11" xfId="53" applyFont="1" applyFill="1" applyBorder="1" applyAlignment="1">
      <alignment horizontal="center" wrapText="1"/>
      <protection/>
    </xf>
    <xf numFmtId="0" fontId="8" fillId="38" borderId="11" xfId="53" applyFont="1" applyFill="1" applyBorder="1" applyAlignment="1">
      <alignment horizontal="center" wrapText="1"/>
      <protection/>
    </xf>
    <xf numFmtId="0" fontId="8" fillId="19" borderId="11" xfId="53" applyFont="1" applyFill="1" applyBorder="1" applyAlignment="1">
      <alignment horizontal="center" wrapText="1"/>
      <protection/>
    </xf>
    <xf numFmtId="0" fontId="8" fillId="7" borderId="11" xfId="53" applyFont="1" applyFill="1" applyBorder="1" applyAlignment="1">
      <alignment horizontal="center" wrapText="1"/>
      <protection/>
    </xf>
    <xf numFmtId="0" fontId="8" fillId="7" borderId="11" xfId="0" applyFont="1" applyFill="1" applyBorder="1" applyAlignment="1">
      <alignment horizontal="center" vertical="top" wrapText="1"/>
    </xf>
    <xf numFmtId="0" fontId="8" fillId="38" borderId="11" xfId="0" applyFont="1" applyFill="1" applyBorder="1" applyAlignment="1">
      <alignment horizontal="center" vertical="top" wrapText="1"/>
    </xf>
    <xf numFmtId="0" fontId="8" fillId="19" borderId="11" xfId="0" applyFont="1" applyFill="1" applyBorder="1" applyAlignment="1">
      <alignment horizontal="center" vertical="top" wrapText="1"/>
    </xf>
    <xf numFmtId="0" fontId="8" fillId="7" borderId="11" xfId="53" applyFont="1" applyFill="1" applyBorder="1" applyAlignment="1">
      <alignment horizontal="center" vertical="center" wrapText="1"/>
      <protection/>
    </xf>
    <xf numFmtId="0" fontId="8" fillId="7" borderId="11" xfId="0" applyFont="1" applyFill="1" applyBorder="1" applyAlignment="1">
      <alignment horizontal="center" vertical="center" wrapText="1"/>
    </xf>
    <xf numFmtId="0" fontId="8" fillId="0" borderId="24" xfId="53" applyFont="1" applyBorder="1" applyAlignment="1">
      <alignment horizontal="center" vertical="center" wrapText="1"/>
      <protection/>
    </xf>
    <xf numFmtId="0" fontId="8" fillId="38" borderId="11" xfId="53" applyFont="1" applyFill="1" applyBorder="1" applyAlignment="1">
      <alignment horizontal="center" vertical="center" wrapText="1"/>
      <protection/>
    </xf>
    <xf numFmtId="0" fontId="8" fillId="13" borderId="11" xfId="53" applyFont="1" applyFill="1" applyBorder="1" applyAlignment="1">
      <alignment horizontal="center" vertical="center" wrapText="1"/>
      <protection/>
    </xf>
    <xf numFmtId="0" fontId="8" fillId="38" borderId="25" xfId="0" applyFont="1" applyFill="1" applyBorder="1" applyAlignment="1">
      <alignment horizontal="center" vertical="top" wrapText="1"/>
    </xf>
    <xf numFmtId="0" fontId="8" fillId="19" borderId="25" xfId="0" applyFont="1" applyFill="1" applyBorder="1" applyAlignment="1">
      <alignment horizontal="center" vertical="top" wrapText="1"/>
    </xf>
    <xf numFmtId="49" fontId="8" fillId="7" borderId="26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0" fontId="8" fillId="7" borderId="25" xfId="53" applyFont="1" applyFill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19" borderId="11" xfId="53" applyFont="1" applyFill="1" applyBorder="1" applyAlignment="1">
      <alignment horizontal="center" vertical="center" wrapText="1"/>
      <protection/>
    </xf>
    <xf numFmtId="0" fontId="8" fillId="38" borderId="25" xfId="53" applyFont="1" applyFill="1" applyBorder="1" applyAlignment="1">
      <alignment horizontal="center" vertical="center" wrapText="1"/>
      <protection/>
    </xf>
    <xf numFmtId="0" fontId="8" fillId="19" borderId="25" xfId="53" applyFont="1" applyFill="1" applyBorder="1" applyAlignment="1">
      <alignment horizontal="center" vertical="center" wrapText="1"/>
      <protection/>
    </xf>
    <xf numFmtId="0" fontId="8" fillId="13" borderId="25" xfId="53" applyFont="1" applyFill="1" applyBorder="1" applyAlignment="1">
      <alignment horizontal="center" vertical="center" wrapText="1"/>
      <protection/>
    </xf>
    <xf numFmtId="0" fontId="8" fillId="35" borderId="25" xfId="53" applyFont="1" applyFill="1" applyBorder="1" applyAlignment="1">
      <alignment horizontal="center" vertical="center" wrapText="1"/>
      <protection/>
    </xf>
    <xf numFmtId="0" fontId="8" fillId="39" borderId="25" xfId="53" applyFont="1" applyFill="1" applyBorder="1" applyAlignment="1">
      <alignment horizontal="center" vertical="center" wrapText="1"/>
      <protection/>
    </xf>
    <xf numFmtId="0" fontId="8" fillId="19" borderId="11" xfId="53" applyFont="1" applyFill="1" applyBorder="1" applyAlignment="1">
      <alignment horizontal="center"/>
      <protection/>
    </xf>
    <xf numFmtId="0" fontId="8" fillId="7" borderId="11" xfId="53" applyFont="1" applyFill="1" applyBorder="1" applyAlignment="1">
      <alignment horizontal="center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6" fillId="39" borderId="11" xfId="53" applyFont="1" applyFill="1" applyBorder="1" applyAlignment="1">
      <alignment horizontal="center" vertical="center" wrapText="1"/>
      <protection/>
    </xf>
    <xf numFmtId="0" fontId="8" fillId="39" borderId="11" xfId="53" applyFont="1" applyFill="1" applyBorder="1" applyAlignment="1">
      <alignment horizontal="center" vertical="center" wrapText="1"/>
      <protection/>
    </xf>
    <xf numFmtId="0" fontId="6" fillId="35" borderId="26" xfId="53" applyFont="1" applyFill="1" applyBorder="1" applyAlignment="1">
      <alignment horizontal="center" vertical="center" wrapText="1"/>
      <protection/>
    </xf>
    <xf numFmtId="0" fontId="6" fillId="14" borderId="11" xfId="53" applyFont="1" applyFill="1" applyBorder="1" applyAlignment="1">
      <alignment horizontal="center" wrapText="1"/>
      <protection/>
    </xf>
    <xf numFmtId="0" fontId="6" fillId="38" borderId="11" xfId="53" applyFont="1" applyFill="1" applyBorder="1" applyAlignment="1">
      <alignment horizontal="center" wrapText="1"/>
      <protection/>
    </xf>
    <xf numFmtId="4" fontId="8" fillId="14" borderId="11" xfId="53" applyNumberFormat="1" applyFont="1" applyFill="1" applyBorder="1" applyAlignment="1">
      <alignment horizontal="center" wrapText="1"/>
      <protection/>
    </xf>
    <xf numFmtId="4" fontId="8" fillId="38" borderId="11" xfId="53" applyNumberFormat="1" applyFont="1" applyFill="1" applyBorder="1" applyAlignment="1">
      <alignment horizontal="center" wrapText="1"/>
      <protection/>
    </xf>
    <xf numFmtId="4" fontId="8" fillId="19" borderId="11" xfId="53" applyNumberFormat="1" applyFont="1" applyFill="1" applyBorder="1" applyAlignment="1">
      <alignment horizontal="center" wrapText="1"/>
      <protection/>
    </xf>
    <xf numFmtId="4" fontId="8" fillId="7" borderId="11" xfId="53" applyNumberFormat="1" applyFont="1" applyFill="1" applyBorder="1" applyAlignment="1">
      <alignment horizontal="center" wrapText="1"/>
      <protection/>
    </xf>
    <xf numFmtId="4" fontId="8" fillId="0" borderId="11" xfId="53" applyNumberFormat="1" applyFont="1" applyFill="1" applyBorder="1" applyAlignment="1">
      <alignment horizontal="center" vertical="top" wrapText="1"/>
      <protection/>
    </xf>
    <xf numFmtId="4" fontId="8" fillId="7" borderId="11" xfId="53" applyNumberFormat="1" applyFont="1" applyFill="1" applyBorder="1" applyAlignment="1">
      <alignment horizontal="center" vertical="top" wrapText="1"/>
      <protection/>
    </xf>
    <xf numFmtId="4" fontId="8" fillId="38" borderId="11" xfId="53" applyNumberFormat="1" applyFont="1" applyFill="1" applyBorder="1" applyAlignment="1">
      <alignment horizontal="center" vertical="top" wrapText="1"/>
      <protection/>
    </xf>
    <xf numFmtId="4" fontId="8" fillId="19" borderId="11" xfId="53" applyNumberFormat="1" applyFont="1" applyFill="1" applyBorder="1" applyAlignment="1">
      <alignment horizontal="center" vertical="top" wrapText="1"/>
      <protection/>
    </xf>
    <xf numFmtId="4" fontId="8" fillId="0" borderId="24" xfId="53" applyNumberFormat="1" applyFont="1" applyFill="1" applyBorder="1" applyAlignment="1">
      <alignment horizontal="center" vertical="top" wrapText="1"/>
      <protection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4" fontId="8" fillId="13" borderId="11" xfId="53" applyNumberFormat="1" applyFont="1" applyFill="1" applyBorder="1" applyAlignment="1">
      <alignment horizontal="center" vertical="top" wrapText="1"/>
      <protection/>
    </xf>
    <xf numFmtId="4" fontId="8" fillId="38" borderId="25" xfId="53" applyNumberFormat="1" applyFont="1" applyFill="1" applyBorder="1" applyAlignment="1">
      <alignment horizontal="center" vertical="top" wrapText="1"/>
      <protection/>
    </xf>
    <xf numFmtId="4" fontId="8" fillId="19" borderId="25" xfId="53" applyNumberFormat="1" applyFont="1" applyFill="1" applyBorder="1" applyAlignment="1">
      <alignment horizontal="center" vertical="top" wrapText="1"/>
      <protection/>
    </xf>
    <xf numFmtId="4" fontId="8" fillId="7" borderId="25" xfId="53" applyNumberFormat="1" applyFont="1" applyFill="1" applyBorder="1" applyAlignment="1">
      <alignment horizontal="center" vertical="top" wrapText="1"/>
      <protection/>
    </xf>
    <xf numFmtId="4" fontId="8" fillId="0" borderId="25" xfId="53" applyNumberFormat="1" applyFont="1" applyFill="1" applyBorder="1" applyAlignment="1">
      <alignment horizontal="center" vertical="top" wrapText="1"/>
      <protection/>
    </xf>
    <xf numFmtId="4" fontId="8" fillId="0" borderId="25" xfId="53" applyNumberFormat="1" applyFont="1" applyBorder="1" applyAlignment="1">
      <alignment horizontal="center" vertical="top" wrapText="1"/>
      <protection/>
    </xf>
    <xf numFmtId="4" fontId="8" fillId="7" borderId="25" xfId="53" applyNumberFormat="1" applyFont="1" applyFill="1" applyBorder="1" applyAlignment="1">
      <alignment horizontal="center" wrapText="1"/>
      <protection/>
    </xf>
    <xf numFmtId="4" fontId="8" fillId="7" borderId="25" xfId="53" applyNumberFormat="1" applyFont="1" applyFill="1" applyBorder="1" applyAlignment="1">
      <alignment horizontal="center"/>
      <protection/>
    </xf>
    <xf numFmtId="4" fontId="8" fillId="0" borderId="27" xfId="53" applyNumberFormat="1" applyFont="1" applyBorder="1" applyAlignment="1">
      <alignment horizontal="center" vertical="top" wrapText="1"/>
      <protection/>
    </xf>
    <xf numFmtId="4" fontId="8" fillId="7" borderId="11" xfId="53" applyNumberFormat="1" applyFont="1" applyFill="1" applyBorder="1" applyAlignment="1">
      <alignment horizontal="center"/>
      <protection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4" fontId="8" fillId="35" borderId="25" xfId="53" applyNumberFormat="1" applyFont="1" applyFill="1" applyBorder="1" applyAlignment="1">
      <alignment horizontal="center" vertical="top" wrapText="1"/>
      <protection/>
    </xf>
    <xf numFmtId="4" fontId="8" fillId="13" borderId="25" xfId="53" applyNumberFormat="1" applyFont="1" applyFill="1" applyBorder="1" applyAlignment="1">
      <alignment horizontal="center" vertical="top" wrapText="1"/>
      <protection/>
    </xf>
    <xf numFmtId="4" fontId="8" fillId="14" borderId="25" xfId="53" applyNumberFormat="1" applyFont="1" applyFill="1" applyBorder="1" applyAlignment="1">
      <alignment horizontal="center" vertical="top" wrapText="1"/>
      <protection/>
    </xf>
    <xf numFmtId="4" fontId="8" fillId="39" borderId="25" xfId="53" applyNumberFormat="1" applyFont="1" applyFill="1" applyBorder="1" applyAlignment="1">
      <alignment horizontal="center" vertical="top" wrapText="1"/>
      <protection/>
    </xf>
    <xf numFmtId="4" fontId="8" fillId="0" borderId="31" xfId="53" applyNumberFormat="1" applyFont="1" applyFill="1" applyBorder="1" applyAlignment="1">
      <alignment horizontal="center" vertical="top" wrapText="1"/>
      <protection/>
    </xf>
    <xf numFmtId="4" fontId="8" fillId="19" borderId="11" xfId="53" applyNumberFormat="1" applyFont="1" applyFill="1" applyBorder="1" applyAlignment="1">
      <alignment horizontal="center"/>
      <protection/>
    </xf>
    <xf numFmtId="4" fontId="8" fillId="39" borderId="11" xfId="53" applyNumberFormat="1" applyFont="1" applyFill="1" applyBorder="1" applyAlignment="1">
      <alignment horizontal="center"/>
      <protection/>
    </xf>
    <xf numFmtId="4" fontId="6" fillId="39" borderId="11" xfId="53" applyNumberFormat="1" applyFont="1" applyFill="1" applyBorder="1" applyAlignment="1">
      <alignment horizontal="center" vertical="top" wrapText="1"/>
      <protection/>
    </xf>
    <xf numFmtId="4" fontId="8" fillId="39" borderId="11" xfId="53" applyNumberFormat="1" applyFont="1" applyFill="1" applyBorder="1" applyAlignment="1">
      <alignment horizontal="center" vertical="top" wrapText="1"/>
      <protection/>
    </xf>
    <xf numFmtId="4" fontId="8" fillId="35" borderId="10" xfId="53" applyNumberFormat="1" applyFont="1" applyFill="1" applyBorder="1" applyAlignment="1">
      <alignment horizontal="center" vertical="top" wrapText="1"/>
      <protection/>
    </xf>
    <xf numFmtId="4" fontId="6" fillId="35" borderId="10" xfId="53" applyNumberFormat="1" applyFont="1" applyFill="1" applyBorder="1" applyAlignment="1">
      <alignment horizontal="center" vertical="top" wrapText="1"/>
      <protection/>
    </xf>
    <xf numFmtId="4" fontId="8" fillId="35" borderId="11" xfId="53" applyNumberFormat="1" applyFont="1" applyFill="1" applyBorder="1" applyAlignment="1">
      <alignment horizontal="center" vertical="top" wrapText="1"/>
      <protection/>
    </xf>
    <xf numFmtId="0" fontId="8" fillId="40" borderId="11" xfId="53" applyFont="1" applyFill="1" applyBorder="1" applyAlignment="1">
      <alignment horizontal="center" vertical="center" wrapText="1"/>
      <protection/>
    </xf>
    <xf numFmtId="4" fontId="8" fillId="40" borderId="11" xfId="53" applyNumberFormat="1" applyFont="1" applyFill="1" applyBorder="1" applyAlignment="1">
      <alignment horizontal="center" vertical="top" wrapText="1"/>
      <protection/>
    </xf>
    <xf numFmtId="0" fontId="8" fillId="37" borderId="11" xfId="53" applyFont="1" applyFill="1" applyBorder="1" applyAlignment="1">
      <alignment horizontal="center" vertical="center" wrapText="1"/>
      <protection/>
    </xf>
    <xf numFmtId="4" fontId="8" fillId="37" borderId="0" xfId="53" applyNumberFormat="1" applyFont="1" applyFill="1" applyBorder="1" applyAlignment="1">
      <alignment horizontal="center" vertical="top" wrapText="1"/>
      <protection/>
    </xf>
    <xf numFmtId="4" fontId="8" fillId="37" borderId="11" xfId="53" applyNumberFormat="1" applyFont="1" applyFill="1" applyBorder="1" applyAlignment="1">
      <alignment horizontal="center" vertical="top" wrapText="1"/>
      <protection/>
    </xf>
    <xf numFmtId="171" fontId="8" fillId="35" borderId="12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171" fontId="8" fillId="0" borderId="12" xfId="63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7" fillId="0" borderId="12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0" fillId="0" borderId="32" xfId="53" applyFont="1" applyBorder="1">
      <alignment/>
      <protection/>
    </xf>
    <xf numFmtId="0" fontId="10" fillId="0" borderId="0" xfId="53" applyFont="1" applyBorder="1">
      <alignment/>
      <protection/>
    </xf>
    <xf numFmtId="0" fontId="8" fillId="7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14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Fill="1">
      <alignment/>
      <protection/>
    </xf>
    <xf numFmtId="4" fontId="8" fillId="35" borderId="33" xfId="0" applyNumberFormat="1" applyFont="1" applyFill="1" applyBorder="1" applyAlignment="1">
      <alignment horizontal="center" vertical="center"/>
    </xf>
    <xf numFmtId="2" fontId="8" fillId="35" borderId="12" xfId="0" applyNumberFormat="1" applyFont="1" applyFill="1" applyBorder="1" applyAlignment="1">
      <alignment wrapText="1"/>
    </xf>
    <xf numFmtId="0" fontId="8" fillId="35" borderId="20" xfId="0" applyFont="1" applyFill="1" applyBorder="1" applyAlignment="1">
      <alignment wrapText="1"/>
    </xf>
    <xf numFmtId="171" fontId="8" fillId="35" borderId="34" xfId="63" applyFont="1" applyFill="1" applyBorder="1" applyAlignment="1">
      <alignment horizontal="center" vertical="center"/>
    </xf>
    <xf numFmtId="171" fontId="8" fillId="0" borderId="0" xfId="63" applyFont="1" applyAlignment="1">
      <alignment horizontal="center"/>
    </xf>
    <xf numFmtId="171" fontId="0" fillId="0" borderId="0" xfId="63" applyFont="1" applyAlignment="1">
      <alignment horizontal="center"/>
    </xf>
    <xf numFmtId="171" fontId="20" fillId="0" borderId="0" xfId="63" applyFont="1" applyAlignment="1">
      <alignment/>
    </xf>
    <xf numFmtId="0" fontId="8" fillId="35" borderId="11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/>
    </xf>
    <xf numFmtId="171" fontId="10" fillId="0" borderId="0" xfId="63" applyFont="1" applyAlignment="1">
      <alignment/>
    </xf>
    <xf numFmtId="43" fontId="10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1" fontId="8" fillId="0" borderId="12" xfId="63" applyFont="1" applyBorder="1" applyAlignment="1">
      <alignment horizontal="left" vertical="center" wrapText="1"/>
    </xf>
    <xf numFmtId="43" fontId="10" fillId="0" borderId="0" xfId="53" applyNumberFormat="1" applyFont="1">
      <alignment/>
      <protection/>
    </xf>
    <xf numFmtId="171" fontId="18" fillId="41" borderId="0" xfId="63" applyFont="1" applyFill="1" applyAlignment="1">
      <alignment horizontal="center" vertical="center"/>
    </xf>
    <xf numFmtId="171" fontId="18" fillId="0" borderId="0" xfId="63" applyFont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2" fontId="10" fillId="0" borderId="0" xfId="63" applyNumberFormat="1" applyFont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top" wrapText="1"/>
      <protection/>
    </xf>
    <xf numFmtId="0" fontId="8" fillId="19" borderId="35" xfId="53" applyFont="1" applyFill="1" applyBorder="1" applyAlignment="1">
      <alignment horizontal="center" vertical="center" wrapText="1"/>
      <protection/>
    </xf>
    <xf numFmtId="4" fontId="8" fillId="19" borderId="35" xfId="53" applyNumberFormat="1" applyFont="1" applyFill="1" applyBorder="1" applyAlignment="1">
      <alignment horizontal="center" vertical="top" wrapText="1"/>
      <protection/>
    </xf>
    <xf numFmtId="0" fontId="8" fillId="7" borderId="25" xfId="53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vertical="center" wrapText="1"/>
    </xf>
    <xf numFmtId="171" fontId="12" fillId="0" borderId="0" xfId="63" applyFont="1" applyAlignment="1">
      <alignment/>
    </xf>
    <xf numFmtId="171" fontId="6" fillId="0" borderId="0" xfId="63" applyFont="1" applyAlignment="1">
      <alignment horizontal="center" vertical="center" wrapText="1"/>
    </xf>
    <xf numFmtId="171" fontId="7" fillId="0" borderId="12" xfId="63" applyFont="1" applyBorder="1" applyAlignment="1">
      <alignment horizontal="center" vertical="center" wrapText="1"/>
    </xf>
    <xf numFmtId="171" fontId="6" fillId="36" borderId="12" xfId="63" applyFont="1" applyFill="1" applyBorder="1" applyAlignment="1">
      <alignment horizontal="center" vertical="center" wrapText="1"/>
    </xf>
    <xf numFmtId="171" fontId="8" fillId="0" borderId="33" xfId="63" applyFont="1" applyFill="1" applyBorder="1" applyAlignment="1">
      <alignment horizontal="center" vertical="center" wrapText="1"/>
    </xf>
    <xf numFmtId="171" fontId="6" fillId="34" borderId="12" xfId="63" applyFont="1" applyFill="1" applyBorder="1" applyAlignment="1">
      <alignment horizontal="center" vertical="center"/>
    </xf>
    <xf numFmtId="171" fontId="6" fillId="33" borderId="12" xfId="63" applyFont="1" applyFill="1" applyBorder="1" applyAlignment="1">
      <alignment horizontal="center" vertical="top" wrapText="1"/>
    </xf>
    <xf numFmtId="171" fontId="19" fillId="34" borderId="12" xfId="63" applyFont="1" applyFill="1" applyBorder="1" applyAlignment="1">
      <alignment horizontal="center" vertical="center" wrapText="1"/>
    </xf>
    <xf numFmtId="171" fontId="12" fillId="0" borderId="12" xfId="63" applyFont="1" applyBorder="1" applyAlignment="1">
      <alignment vertical="center"/>
    </xf>
    <xf numFmtId="43" fontId="6" fillId="33" borderId="12" xfId="0" applyNumberFormat="1" applyFont="1" applyFill="1" applyBorder="1" applyAlignment="1">
      <alignment horizontal="center" vertical="center" wrapText="1"/>
    </xf>
    <xf numFmtId="4" fontId="8" fillId="35" borderId="14" xfId="53" applyNumberFormat="1" applyFont="1" applyFill="1" applyBorder="1" applyAlignment="1">
      <alignment horizontal="center" vertical="top" wrapText="1"/>
      <protection/>
    </xf>
    <xf numFmtId="4" fontId="8" fillId="0" borderId="36" xfId="53" applyNumberFormat="1" applyFont="1" applyFill="1" applyBorder="1" applyAlignment="1">
      <alignment horizontal="center" vertical="top" wrapText="1"/>
      <protection/>
    </xf>
    <xf numFmtId="4" fontId="8" fillId="0" borderId="36" xfId="53" applyNumberFormat="1" applyFont="1" applyBorder="1" applyAlignment="1">
      <alignment horizontal="center" vertical="top" wrapText="1"/>
      <protection/>
    </xf>
    <xf numFmtId="4" fontId="8" fillId="35" borderId="12" xfId="0" applyNumberFormat="1" applyFont="1" applyFill="1" applyBorder="1" applyAlignment="1">
      <alignment horizontal="right" vertical="center" wrapText="1"/>
    </xf>
    <xf numFmtId="171" fontId="27" fillId="0" borderId="0" xfId="63" applyFont="1" applyAlignment="1">
      <alignment horizontal="center" vertical="center"/>
    </xf>
    <xf numFmtId="4" fontId="8" fillId="7" borderId="12" xfId="53" applyNumberFormat="1" applyFont="1" applyFill="1" applyBorder="1" applyAlignment="1">
      <alignment horizontal="center" vertical="top" wrapText="1"/>
      <protection/>
    </xf>
    <xf numFmtId="4" fontId="8" fillId="7" borderId="19" xfId="53" applyNumberFormat="1" applyFont="1" applyFill="1" applyBorder="1" applyAlignment="1">
      <alignment horizontal="center" vertical="top" wrapText="1"/>
      <protection/>
    </xf>
    <xf numFmtId="4" fontId="8" fillId="35" borderId="12" xfId="53" applyNumberFormat="1" applyFont="1" applyFill="1" applyBorder="1" applyAlignment="1">
      <alignment horizontal="center" vertical="top" wrapText="1"/>
      <protection/>
    </xf>
    <xf numFmtId="4" fontId="8" fillId="35" borderId="19" xfId="53" applyNumberFormat="1" applyFont="1" applyFill="1" applyBorder="1" applyAlignment="1">
      <alignment horizontal="center" vertical="top" wrapText="1"/>
      <protection/>
    </xf>
    <xf numFmtId="0" fontId="8" fillId="7" borderId="20" xfId="53" applyFont="1" applyFill="1" applyBorder="1" applyAlignment="1">
      <alignment horizontal="center" vertical="center" wrapText="1"/>
      <protection/>
    </xf>
    <xf numFmtId="4" fontId="8" fillId="35" borderId="0" xfId="0" applyNumberFormat="1" applyFont="1" applyFill="1" applyBorder="1" applyAlignment="1">
      <alignment horizontal="center" vertical="center"/>
    </xf>
    <xf numFmtId="0" fontId="8" fillId="0" borderId="31" xfId="53" applyFont="1" applyFill="1" applyBorder="1" applyAlignment="1">
      <alignment horizontal="center" vertical="center" wrapText="1"/>
      <protection/>
    </xf>
    <xf numFmtId="4" fontId="8" fillId="35" borderId="31" xfId="53" applyNumberFormat="1" applyFont="1" applyFill="1" applyBorder="1" applyAlignment="1">
      <alignment horizontal="center" vertical="top" wrapText="1"/>
      <protection/>
    </xf>
    <xf numFmtId="171" fontId="8" fillId="0" borderId="12" xfId="63" applyFont="1" applyFill="1" applyBorder="1" applyAlignment="1">
      <alignment horizontal="right" vertical="center" wrapText="1"/>
    </xf>
    <xf numFmtId="43" fontId="20" fillId="0" borderId="0" xfId="0" applyNumberFormat="1" applyFont="1" applyAlignment="1">
      <alignment/>
    </xf>
    <xf numFmtId="0" fontId="8" fillId="14" borderId="25" xfId="53" applyFont="1" applyFill="1" applyBorder="1" applyAlignment="1">
      <alignment horizontal="center" vertical="center" wrapText="1"/>
      <protection/>
    </xf>
    <xf numFmtId="0" fontId="8" fillId="39" borderId="11" xfId="53" applyFont="1" applyFill="1" applyBorder="1" applyAlignment="1">
      <alignment horizontal="center"/>
      <protection/>
    </xf>
    <xf numFmtId="4" fontId="8" fillId="35" borderId="0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wrapText="1"/>
    </xf>
    <xf numFmtId="4" fontId="8" fillId="35" borderId="37" xfId="53" applyNumberFormat="1" applyFont="1" applyFill="1" applyBorder="1" applyAlignment="1">
      <alignment horizontal="center" vertical="top" wrapText="1"/>
      <protection/>
    </xf>
    <xf numFmtId="4" fontId="8" fillId="35" borderId="38" xfId="53" applyNumberFormat="1" applyFont="1" applyFill="1" applyBorder="1" applyAlignment="1">
      <alignment horizontal="center" vertical="top" wrapText="1"/>
      <protection/>
    </xf>
    <xf numFmtId="4" fontId="8" fillId="37" borderId="37" xfId="53" applyNumberFormat="1" applyFont="1" applyFill="1" applyBorder="1" applyAlignment="1">
      <alignment horizontal="center" vertical="top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8" fillId="19" borderId="25" xfId="0" applyFont="1" applyFill="1" applyBorder="1" applyAlignment="1">
      <alignment horizontal="center" vertical="center" wrapText="1"/>
    </xf>
    <xf numFmtId="0" fontId="8" fillId="7" borderId="25" xfId="53" applyFont="1" applyFill="1" applyBorder="1" applyAlignment="1">
      <alignment horizont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37" borderId="39" xfId="53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0" fontId="10" fillId="0" borderId="0" xfId="53" applyFont="1" applyAlignment="1">
      <alignment wrapText="1"/>
      <protection/>
    </xf>
    <xf numFmtId="0" fontId="10" fillId="35" borderId="0" xfId="53" applyFont="1" applyFill="1" applyAlignment="1">
      <alignment wrapText="1"/>
      <protection/>
    </xf>
    <xf numFmtId="171" fontId="5" fillId="0" borderId="0" xfId="63" applyFont="1" applyAlignment="1">
      <alignment/>
    </xf>
    <xf numFmtId="171" fontId="5" fillId="35" borderId="0" xfId="63" applyFont="1" applyFill="1" applyAlignment="1">
      <alignment/>
    </xf>
    <xf numFmtId="0" fontId="9" fillId="0" borderId="12" xfId="0" applyFont="1" applyBorder="1" applyAlignment="1">
      <alignment horizontal="justify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4" fontId="8" fillId="0" borderId="11" xfId="53" applyNumberFormat="1" applyFont="1" applyBorder="1" applyAlignment="1">
      <alignment horizontal="center" vertical="top" wrapText="1"/>
      <protection/>
    </xf>
    <xf numFmtId="4" fontId="8" fillId="0" borderId="17" xfId="53" applyNumberFormat="1" applyFont="1" applyBorder="1" applyAlignment="1">
      <alignment horizontal="center" vertical="top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171" fontId="8" fillId="0" borderId="0" xfId="63" applyFont="1" applyAlignment="1">
      <alignment horizontal="center" vertical="center"/>
    </xf>
    <xf numFmtId="0" fontId="8" fillId="0" borderId="17" xfId="53" applyFont="1" applyBorder="1" applyAlignment="1">
      <alignment horizontal="center" wrapText="1"/>
      <protection/>
    </xf>
    <xf numFmtId="0" fontId="8" fillId="0" borderId="40" xfId="53" applyFont="1" applyBorder="1" applyAlignment="1">
      <alignment horizontal="center" wrapText="1"/>
      <protection/>
    </xf>
    <xf numFmtId="49" fontId="8" fillId="7" borderId="10" xfId="53" applyNumberFormat="1" applyFont="1" applyFill="1" applyBorder="1" applyAlignment="1">
      <alignment vertical="top" wrapText="1" shrinkToFit="1"/>
      <protection/>
    </xf>
    <xf numFmtId="49" fontId="8" fillId="0" borderId="11" xfId="0" applyNumberFormat="1" applyFont="1" applyBorder="1" applyAlignment="1">
      <alignment vertical="top" wrapText="1" shrinkToFit="1"/>
    </xf>
    <xf numFmtId="49" fontId="8" fillId="7" borderId="11" xfId="53" applyNumberFormat="1" applyFont="1" applyFill="1" applyBorder="1" applyAlignment="1">
      <alignment vertical="top" wrapText="1" shrinkToFit="1"/>
      <protection/>
    </xf>
    <xf numFmtId="49" fontId="8" fillId="7" borderId="11" xfId="0" applyNumberFormat="1" applyFont="1" applyFill="1" applyBorder="1" applyAlignment="1">
      <alignment vertical="top" wrapText="1" shrinkToFit="1"/>
    </xf>
    <xf numFmtId="49" fontId="6" fillId="38" borderId="11" xfId="0" applyNumberFormat="1" applyFont="1" applyFill="1" applyBorder="1" applyAlignment="1">
      <alignment vertical="top" wrapText="1" shrinkToFit="1"/>
    </xf>
    <xf numFmtId="49" fontId="8" fillId="19" borderId="11" xfId="0" applyNumberFormat="1" applyFont="1" applyFill="1" applyBorder="1" applyAlignment="1">
      <alignment vertical="top" wrapText="1" shrinkToFit="1"/>
    </xf>
    <xf numFmtId="49" fontId="8" fillId="35" borderId="11" xfId="0" applyNumberFormat="1" applyFont="1" applyFill="1" applyBorder="1" applyAlignment="1">
      <alignment vertical="top" wrapText="1" shrinkToFit="1"/>
    </xf>
    <xf numFmtId="49" fontId="8" fillId="0" borderId="11" xfId="53" applyNumberFormat="1" applyFont="1" applyBorder="1" applyAlignment="1">
      <alignment vertical="top" wrapText="1" shrinkToFit="1"/>
      <protection/>
    </xf>
    <xf numFmtId="49" fontId="8" fillId="0" borderId="24" xfId="53" applyNumberFormat="1" applyFont="1" applyBorder="1" applyAlignment="1">
      <alignment vertical="top" wrapText="1" shrinkToFit="1"/>
      <protection/>
    </xf>
    <xf numFmtId="49" fontId="8" fillId="0" borderId="17" xfId="53" applyNumberFormat="1" applyFont="1" applyBorder="1" applyAlignment="1">
      <alignment vertical="top" wrapText="1" shrinkToFit="1"/>
      <protection/>
    </xf>
    <xf numFmtId="49" fontId="6" fillId="38" borderId="11" xfId="53" applyNumberFormat="1" applyFont="1" applyFill="1" applyBorder="1" applyAlignment="1">
      <alignment vertical="top" wrapText="1" shrinkToFit="1"/>
      <protection/>
    </xf>
    <xf numFmtId="49" fontId="8" fillId="13" borderId="11" xfId="53" applyNumberFormat="1" applyFont="1" applyFill="1" applyBorder="1" applyAlignment="1">
      <alignment vertical="top" wrapText="1" shrinkToFit="1"/>
      <protection/>
    </xf>
    <xf numFmtId="49" fontId="6" fillId="38" borderId="25" xfId="0" applyNumberFormat="1" applyFont="1" applyFill="1" applyBorder="1" applyAlignment="1">
      <alignment vertical="top" wrapText="1" shrinkToFit="1"/>
    </xf>
    <xf numFmtId="49" fontId="6" fillId="19" borderId="25" xfId="0" applyNumberFormat="1" applyFont="1" applyFill="1" applyBorder="1" applyAlignment="1">
      <alignment vertical="top" wrapText="1" shrinkToFit="1"/>
    </xf>
    <xf numFmtId="49" fontId="8" fillId="7" borderId="26" xfId="53" applyNumberFormat="1" applyFont="1" applyFill="1" applyBorder="1" applyAlignment="1">
      <alignment vertical="top" wrapText="1" shrinkToFit="1"/>
      <protection/>
    </xf>
    <xf numFmtId="49" fontId="8" fillId="0" borderId="26" xfId="53" applyNumberFormat="1" applyFont="1" applyFill="1" applyBorder="1" applyAlignment="1">
      <alignment vertical="top" wrapText="1" shrinkToFit="1"/>
      <protection/>
    </xf>
    <xf numFmtId="49" fontId="8" fillId="7" borderId="25" xfId="0" applyNumberFormat="1" applyFont="1" applyFill="1" applyBorder="1" applyAlignment="1">
      <alignment vertical="top" wrapText="1" shrinkToFit="1"/>
    </xf>
    <xf numFmtId="49" fontId="8" fillId="7" borderId="25" xfId="53" applyNumberFormat="1" applyFont="1" applyFill="1" applyBorder="1" applyAlignment="1">
      <alignment vertical="top" wrapText="1" shrinkToFit="1"/>
      <protection/>
    </xf>
    <xf numFmtId="49" fontId="8" fillId="0" borderId="25" xfId="53" applyNumberFormat="1" applyFont="1" applyBorder="1" applyAlignment="1">
      <alignment vertical="top" wrapText="1" shrinkToFit="1"/>
      <protection/>
    </xf>
    <xf numFmtId="49" fontId="8" fillId="0" borderId="27" xfId="53" applyNumberFormat="1" applyFont="1" applyBorder="1" applyAlignment="1">
      <alignment vertical="top" wrapText="1" shrinkToFit="1"/>
      <protection/>
    </xf>
    <xf numFmtId="49" fontId="8" fillId="19" borderId="11" xfId="53" applyNumberFormat="1" applyFont="1" applyFill="1" applyBorder="1" applyAlignment="1">
      <alignment vertical="top" wrapText="1" shrinkToFit="1"/>
      <protection/>
    </xf>
    <xf numFmtId="49" fontId="8" fillId="0" borderId="34" xfId="53" applyNumberFormat="1" applyFont="1" applyBorder="1" applyAlignment="1">
      <alignment vertical="top" wrapText="1" shrinkToFit="1"/>
      <protection/>
    </xf>
    <xf numFmtId="49" fontId="6" fillId="38" borderId="25" xfId="53" applyNumberFormat="1" applyFont="1" applyFill="1" applyBorder="1" applyAlignment="1">
      <alignment vertical="top" wrapText="1" shrinkToFit="1"/>
      <protection/>
    </xf>
    <xf numFmtId="49" fontId="8" fillId="19" borderId="25" xfId="53" applyNumberFormat="1" applyFont="1" applyFill="1" applyBorder="1" applyAlignment="1">
      <alignment vertical="top" wrapText="1" shrinkToFit="1"/>
      <protection/>
    </xf>
    <xf numFmtId="49" fontId="8" fillId="0" borderId="25" xfId="0" applyNumberFormat="1" applyFont="1" applyBorder="1" applyAlignment="1">
      <alignment vertical="top" wrapText="1" shrinkToFit="1"/>
    </xf>
    <xf numFmtId="49" fontId="8" fillId="13" borderId="25" xfId="53" applyNumberFormat="1" applyFont="1" applyFill="1" applyBorder="1" applyAlignment="1">
      <alignment vertical="top" wrapText="1" shrinkToFit="1"/>
      <protection/>
    </xf>
    <xf numFmtId="49" fontId="8" fillId="35" borderId="25" xfId="53" applyNumberFormat="1" applyFont="1" applyFill="1" applyBorder="1" applyAlignment="1">
      <alignment vertical="top" wrapText="1" shrinkToFit="1"/>
      <protection/>
    </xf>
    <xf numFmtId="49" fontId="6" fillId="14" borderId="25" xfId="53" applyNumberFormat="1" applyFont="1" applyFill="1" applyBorder="1" applyAlignment="1">
      <alignment vertical="top" wrapText="1" shrinkToFit="1"/>
      <protection/>
    </xf>
    <xf numFmtId="49" fontId="8" fillId="39" borderId="25" xfId="53" applyNumberFormat="1" applyFont="1" applyFill="1" applyBorder="1" applyAlignment="1">
      <alignment vertical="top" wrapText="1" shrinkToFit="1"/>
      <protection/>
    </xf>
    <xf numFmtId="49" fontId="8" fillId="0" borderId="31" xfId="53" applyNumberFormat="1" applyFont="1" applyFill="1" applyBorder="1" applyAlignment="1">
      <alignment vertical="top" wrapText="1" shrinkToFit="1"/>
      <protection/>
    </xf>
    <xf numFmtId="49" fontId="8" fillId="0" borderId="23" xfId="53" applyNumberFormat="1" applyFont="1" applyFill="1" applyBorder="1" applyAlignment="1">
      <alignment vertical="top" wrapText="1" shrinkToFit="1"/>
      <protection/>
    </xf>
    <xf numFmtId="49" fontId="8" fillId="0" borderId="11" xfId="53" applyNumberFormat="1" applyFont="1" applyFill="1" applyBorder="1" applyAlignment="1">
      <alignment vertical="top" wrapText="1" shrinkToFit="1"/>
      <protection/>
    </xf>
    <xf numFmtId="49" fontId="8" fillId="19" borderId="12" xfId="53" applyNumberFormat="1" applyFont="1" applyFill="1" applyBorder="1" applyAlignment="1">
      <alignment vertical="top" wrapText="1" shrinkToFit="1"/>
      <protection/>
    </xf>
    <xf numFmtId="49" fontId="8" fillId="37" borderId="12" xfId="53" applyNumberFormat="1" applyFont="1" applyFill="1" applyBorder="1" applyAlignment="1">
      <alignment vertical="top" wrapText="1" shrinkToFit="1"/>
      <protection/>
    </xf>
    <xf numFmtId="49" fontId="8" fillId="35" borderId="12" xfId="53" applyNumberFormat="1" applyFont="1" applyFill="1" applyBorder="1" applyAlignment="1">
      <alignment vertical="top" wrapText="1" shrinkToFit="1"/>
      <protection/>
    </xf>
    <xf numFmtId="49" fontId="8" fillId="0" borderId="12" xfId="53" applyNumberFormat="1" applyFont="1" applyFill="1" applyBorder="1" applyAlignment="1">
      <alignment vertical="top" wrapText="1" shrinkToFit="1"/>
      <protection/>
    </xf>
    <xf numFmtId="49" fontId="8" fillId="7" borderId="12" xfId="53" applyNumberFormat="1" applyFont="1" applyFill="1" applyBorder="1" applyAlignment="1">
      <alignment vertical="top" wrapText="1" shrinkToFit="1"/>
      <protection/>
    </xf>
    <xf numFmtId="49" fontId="8" fillId="0" borderId="39" xfId="0" applyNumberFormat="1" applyFont="1" applyFill="1" applyBorder="1" applyAlignment="1">
      <alignment vertical="top" wrapText="1" shrinkToFit="1"/>
    </xf>
    <xf numFmtId="49" fontId="8" fillId="39" borderId="11" xfId="53" applyNumberFormat="1" applyFont="1" applyFill="1" applyBorder="1" applyAlignment="1">
      <alignment vertical="top" wrapText="1" shrinkToFit="1"/>
      <protection/>
    </xf>
    <xf numFmtId="49" fontId="8" fillId="0" borderId="28" xfId="53" applyNumberFormat="1" applyFont="1" applyFill="1" applyBorder="1" applyAlignment="1">
      <alignment vertical="top" wrapText="1" shrinkToFit="1"/>
      <protection/>
    </xf>
    <xf numFmtId="49" fontId="8" fillId="0" borderId="40" xfId="53" applyNumberFormat="1" applyFont="1" applyFill="1" applyBorder="1" applyAlignment="1">
      <alignment vertical="top" wrapText="1" shrinkToFit="1"/>
      <protection/>
    </xf>
    <xf numFmtId="49" fontId="8" fillId="19" borderId="40" xfId="53" applyNumberFormat="1" applyFont="1" applyFill="1" applyBorder="1" applyAlignment="1">
      <alignment vertical="top" wrapText="1" shrinkToFit="1"/>
      <protection/>
    </xf>
    <xf numFmtId="49" fontId="8" fillId="7" borderId="40" xfId="53" applyNumberFormat="1" applyFont="1" applyFill="1" applyBorder="1" applyAlignment="1">
      <alignment vertical="top" wrapText="1" shrinkToFit="1"/>
      <protection/>
    </xf>
    <xf numFmtId="49" fontId="8" fillId="19" borderId="35" xfId="53" applyNumberFormat="1" applyFont="1" applyFill="1" applyBorder="1" applyAlignment="1">
      <alignment vertical="top" wrapText="1" shrinkToFit="1"/>
      <protection/>
    </xf>
    <xf numFmtId="49" fontId="6" fillId="39" borderId="11" xfId="53" applyNumberFormat="1" applyFont="1" applyFill="1" applyBorder="1" applyAlignment="1">
      <alignment vertical="top" wrapText="1" shrinkToFit="1"/>
      <protection/>
    </xf>
    <xf numFmtId="49" fontId="8" fillId="19" borderId="0" xfId="53" applyNumberFormat="1" applyFont="1" applyFill="1" applyBorder="1" applyAlignment="1">
      <alignment vertical="top" wrapText="1" shrinkToFit="1"/>
      <protection/>
    </xf>
    <xf numFmtId="49" fontId="8" fillId="35" borderId="23" xfId="53" applyNumberFormat="1" applyFont="1" applyFill="1" applyBorder="1" applyAlignment="1">
      <alignment vertical="top" wrapText="1" shrinkToFit="1"/>
      <protection/>
    </xf>
    <xf numFmtId="49" fontId="8" fillId="40" borderId="11" xfId="53" applyNumberFormat="1" applyFont="1" applyFill="1" applyBorder="1" applyAlignment="1">
      <alignment vertical="top" wrapText="1" shrinkToFit="1"/>
      <protection/>
    </xf>
    <xf numFmtId="49" fontId="8" fillId="37" borderId="11" xfId="53" applyNumberFormat="1" applyFont="1" applyFill="1" applyBorder="1" applyAlignment="1">
      <alignment vertical="top" wrapText="1" shrinkToFit="1"/>
      <protection/>
    </xf>
    <xf numFmtId="49" fontId="8" fillId="35" borderId="11" xfId="53" applyNumberFormat="1" applyFont="1" applyFill="1" applyBorder="1" applyAlignment="1">
      <alignment vertical="top" wrapText="1" shrinkToFit="1"/>
      <protection/>
    </xf>
    <xf numFmtId="49" fontId="8" fillId="40" borderId="41" xfId="53" applyNumberFormat="1" applyFont="1" applyFill="1" applyBorder="1" applyAlignment="1">
      <alignment vertical="top" wrapText="1" shrinkToFit="1"/>
      <protection/>
    </xf>
    <xf numFmtId="49" fontId="8" fillId="35" borderId="38" xfId="53" applyNumberFormat="1" applyFont="1" applyFill="1" applyBorder="1" applyAlignment="1">
      <alignment vertical="top" wrapText="1" shrinkToFit="1"/>
      <protection/>
    </xf>
    <xf numFmtId="49" fontId="6" fillId="39" borderId="23" xfId="53" applyNumberFormat="1" applyFont="1" applyFill="1" applyBorder="1" applyAlignment="1">
      <alignment vertical="top" wrapText="1" shrinkToFit="1"/>
      <protection/>
    </xf>
    <xf numFmtId="49" fontId="8" fillId="0" borderId="17" xfId="53" applyNumberFormat="1" applyFont="1" applyFill="1" applyBorder="1" applyAlignment="1">
      <alignment vertical="top" wrapText="1" shrinkToFit="1"/>
      <protection/>
    </xf>
    <xf numFmtId="0" fontId="63" fillId="0" borderId="0" xfId="0" applyFont="1" applyBorder="1" applyAlignment="1">
      <alignment horizontal="left"/>
    </xf>
    <xf numFmtId="0" fontId="6" fillId="35" borderId="11" xfId="53" applyFont="1" applyFill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19" borderId="11" xfId="53" applyFont="1" applyFill="1" applyBorder="1" applyAlignment="1">
      <alignment horizontal="center" wrapText="1"/>
      <protection/>
    </xf>
    <xf numFmtId="0" fontId="8" fillId="0" borderId="12" xfId="63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1" fontId="6" fillId="0" borderId="12" xfId="63" applyFont="1" applyBorder="1" applyAlignment="1">
      <alignment horizontal="center" vertical="center" wrapText="1"/>
    </xf>
    <xf numFmtId="0" fontId="8" fillId="0" borderId="0" xfId="53" applyFont="1" applyBorder="1" applyAlignment="1">
      <alignment vertical="top" wrapText="1"/>
      <protection/>
    </xf>
    <xf numFmtId="0" fontId="8" fillId="0" borderId="0" xfId="0" applyFont="1" applyAlignment="1">
      <alignment vertical="center"/>
    </xf>
    <xf numFmtId="171" fontId="6" fillId="34" borderId="12" xfId="63" applyFont="1" applyFill="1" applyBorder="1" applyAlignment="1">
      <alignment horizontal="left" vertical="center" wrapText="1"/>
    </xf>
    <xf numFmtId="0" fontId="8" fillId="0" borderId="40" xfId="53" applyFont="1" applyBorder="1" applyAlignment="1">
      <alignment horizontal="center" vertical="center" wrapText="1"/>
      <protection/>
    </xf>
    <xf numFmtId="4" fontId="8" fillId="0" borderId="42" xfId="53" applyNumberFormat="1" applyFont="1" applyBorder="1" applyAlignment="1">
      <alignment horizontal="center" vertical="top" wrapText="1"/>
      <protection/>
    </xf>
    <xf numFmtId="49" fontId="8" fillId="0" borderId="11" xfId="0" applyNumberFormat="1" applyFont="1" applyFill="1" applyBorder="1" applyAlignment="1">
      <alignment vertical="top" wrapText="1" shrinkToFit="1"/>
    </xf>
    <xf numFmtId="0" fontId="8" fillId="0" borderId="11" xfId="0" applyFont="1" applyFill="1" applyBorder="1" applyAlignment="1">
      <alignment vertical="top" wrapText="1"/>
    </xf>
    <xf numFmtId="43" fontId="8" fillId="0" borderId="0" xfId="0" applyNumberFormat="1" applyFont="1" applyAlignment="1">
      <alignment horizontal="center" vertical="center"/>
    </xf>
    <xf numFmtId="4" fontId="8" fillId="35" borderId="36" xfId="53" applyNumberFormat="1" applyFont="1" applyFill="1" applyBorder="1" applyAlignment="1">
      <alignment horizontal="center" vertical="top" wrapText="1"/>
      <protection/>
    </xf>
    <xf numFmtId="4" fontId="8" fillId="35" borderId="17" xfId="53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4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98" zoomScaleSheetLayoutView="98" zoomScalePageLayoutView="0" workbookViewId="0" topLeftCell="A1">
      <selection activeCell="B15" sqref="B15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136"/>
      <c r="E1" s="28" t="s">
        <v>117</v>
      </c>
    </row>
    <row r="2" spans="4:5" ht="15.75">
      <c r="D2" s="28"/>
      <c r="E2" s="28" t="s">
        <v>75</v>
      </c>
    </row>
    <row r="3" spans="4:6" ht="18.75" customHeight="1">
      <c r="D3" s="443" t="s">
        <v>1162</v>
      </c>
      <c r="E3" s="443"/>
      <c r="F3" s="443"/>
    </row>
    <row r="4" spans="4:6" ht="18.75" customHeight="1">
      <c r="D4" s="424"/>
      <c r="E4" s="424"/>
      <c r="F4" s="424"/>
    </row>
    <row r="5" spans="1:5" ht="18.75" customHeight="1">
      <c r="A5" s="30"/>
      <c r="B5" s="3" t="s">
        <v>1161</v>
      </c>
      <c r="C5" s="28"/>
      <c r="D5" s="28"/>
      <c r="E5" s="30"/>
    </row>
    <row r="6" spans="1:5" ht="35.25" customHeight="1">
      <c r="A6" s="442" t="s">
        <v>1160</v>
      </c>
      <c r="B6" s="442"/>
      <c r="C6" s="442"/>
      <c r="D6" s="442"/>
      <c r="E6" s="442"/>
    </row>
    <row r="7" spans="1:7" ht="18" customHeight="1">
      <c r="A7" s="441"/>
      <c r="B7" s="441"/>
      <c r="C7" s="441"/>
      <c r="D7" s="61"/>
      <c r="E7" s="24"/>
      <c r="F7" s="24"/>
      <c r="G7" s="24"/>
    </row>
    <row r="8" spans="2:5" ht="16.5" thickBot="1">
      <c r="B8" s="4"/>
      <c r="C8" s="11"/>
      <c r="D8" s="11"/>
      <c r="E8" s="76" t="s">
        <v>458</v>
      </c>
    </row>
    <row r="9" spans="1:5" s="53" customFormat="1" ht="63.75" thickBot="1">
      <c r="A9" s="44" t="s">
        <v>36</v>
      </c>
      <c r="B9" s="43" t="s">
        <v>37</v>
      </c>
      <c r="C9" s="44" t="s">
        <v>113</v>
      </c>
      <c r="D9" s="44" t="s">
        <v>205</v>
      </c>
      <c r="E9" s="44" t="s">
        <v>206</v>
      </c>
    </row>
    <row r="10" spans="1:5" s="53" customFormat="1" ht="16.5" thickBot="1">
      <c r="A10" s="27">
        <v>1</v>
      </c>
      <c r="B10" s="26">
        <v>2</v>
      </c>
      <c r="C10" s="26">
        <v>3</v>
      </c>
      <c r="D10" s="19">
        <v>4</v>
      </c>
      <c r="E10" s="19">
        <v>5</v>
      </c>
    </row>
    <row r="11" spans="1:5" s="53" customFormat="1" ht="95.25" thickBot="1">
      <c r="A11" s="27" t="s">
        <v>38</v>
      </c>
      <c r="B11" s="54" t="s">
        <v>166</v>
      </c>
      <c r="C11" s="65">
        <v>100</v>
      </c>
      <c r="D11" s="26"/>
      <c r="E11" s="26"/>
    </row>
    <row r="12" spans="1:5" s="53" customFormat="1" ht="48" thickBot="1">
      <c r="A12" s="27" t="s">
        <v>167</v>
      </c>
      <c r="B12" s="54" t="s">
        <v>112</v>
      </c>
      <c r="C12" s="65">
        <v>100</v>
      </c>
      <c r="D12" s="26"/>
      <c r="E12" s="26"/>
    </row>
    <row r="13" spans="1:5" ht="37.5" customHeight="1" thickBot="1">
      <c r="A13" s="21" t="s">
        <v>210</v>
      </c>
      <c r="B13" s="20" t="s">
        <v>48</v>
      </c>
      <c r="C13" s="60">
        <v>100</v>
      </c>
      <c r="D13" s="25"/>
      <c r="E13" s="63"/>
    </row>
    <row r="14" spans="1:5" ht="30.75" customHeight="1" thickBot="1">
      <c r="A14" s="21" t="s">
        <v>214</v>
      </c>
      <c r="B14" s="20" t="s">
        <v>217</v>
      </c>
      <c r="C14" s="60"/>
      <c r="D14" s="25"/>
      <c r="E14" s="64">
        <v>100</v>
      </c>
    </row>
    <row r="15" spans="1:5" ht="67.5" customHeight="1" thickBot="1">
      <c r="A15" s="19" t="s">
        <v>213</v>
      </c>
      <c r="B15" s="62" t="s">
        <v>40</v>
      </c>
      <c r="C15" s="60">
        <v>100</v>
      </c>
      <c r="D15" s="25"/>
      <c r="E15" s="63"/>
    </row>
    <row r="16" spans="1:5" ht="37.5" customHeight="1" thickBot="1">
      <c r="A16" s="19" t="s">
        <v>211</v>
      </c>
      <c r="B16" s="62" t="s">
        <v>13</v>
      </c>
      <c r="C16" s="60">
        <v>100</v>
      </c>
      <c r="D16" s="25"/>
      <c r="E16" s="63"/>
    </row>
    <row r="17" spans="1:5" ht="33" customHeight="1" thickBot="1">
      <c r="A17" s="19" t="s">
        <v>215</v>
      </c>
      <c r="B17" s="62" t="s">
        <v>216</v>
      </c>
      <c r="C17" s="60"/>
      <c r="D17" s="25"/>
      <c r="E17" s="64">
        <v>100</v>
      </c>
    </row>
    <row r="18" spans="1:5" ht="33" customHeight="1" thickBot="1">
      <c r="A18" s="19" t="s">
        <v>457</v>
      </c>
      <c r="B18" s="62" t="s">
        <v>456</v>
      </c>
      <c r="C18" s="60"/>
      <c r="D18" s="25">
        <v>100</v>
      </c>
      <c r="E18" s="64"/>
    </row>
    <row r="19" spans="1:5" ht="36" customHeight="1" thickBot="1">
      <c r="A19" s="19" t="s">
        <v>212</v>
      </c>
      <c r="B19" s="62" t="s">
        <v>35</v>
      </c>
      <c r="C19" s="60">
        <v>100</v>
      </c>
      <c r="D19" s="25"/>
      <c r="E19" s="63"/>
    </row>
    <row r="20" spans="2:4" ht="81.75" customHeight="1">
      <c r="B20" s="49"/>
      <c r="C20" s="46"/>
      <c r="D20" s="46"/>
    </row>
    <row r="21" spans="2:4" ht="83.25" customHeight="1">
      <c r="B21" s="49"/>
      <c r="C21" s="46"/>
      <c r="D21" s="46"/>
    </row>
    <row r="22" spans="2:4" ht="15.75">
      <c r="B22" s="49"/>
      <c r="C22" s="46"/>
      <c r="D22" s="46"/>
    </row>
    <row r="23" spans="2:4" ht="49.5" customHeight="1">
      <c r="B23" s="49"/>
      <c r="C23" s="46"/>
      <c r="D23" s="46"/>
    </row>
    <row r="24" spans="2:4" ht="95.25" customHeight="1">
      <c r="B24" s="49"/>
      <c r="C24" s="46"/>
      <c r="D24" s="46"/>
    </row>
    <row r="25" spans="2:4" ht="69" customHeight="1">
      <c r="B25" s="49"/>
      <c r="C25" s="46"/>
      <c r="D25" s="46"/>
    </row>
    <row r="26" spans="2:4" ht="34.5" customHeight="1">
      <c r="B26" s="49"/>
      <c r="C26" s="46"/>
      <c r="D26" s="46"/>
    </row>
    <row r="27" spans="2:4" ht="37.5" customHeight="1">
      <c r="B27" s="49"/>
      <c r="C27" s="46"/>
      <c r="D27" s="46"/>
    </row>
    <row r="28" spans="2:4" ht="37.5" customHeight="1">
      <c r="B28" s="49"/>
      <c r="C28" s="46"/>
      <c r="D28" s="46"/>
    </row>
    <row r="29" spans="2:4" ht="36" customHeight="1">
      <c r="B29" s="49"/>
      <c r="C29" s="46"/>
      <c r="D29" s="46"/>
    </row>
    <row r="30" spans="2:4" ht="81" customHeight="1">
      <c r="B30" s="49"/>
      <c r="C30" s="46"/>
      <c r="D30" s="46"/>
    </row>
    <row r="31" spans="2:4" ht="82.5" customHeight="1">
      <c r="B31" s="49"/>
      <c r="C31" s="46"/>
      <c r="D31" s="46"/>
    </row>
    <row r="32" spans="2:4" ht="84" customHeight="1">
      <c r="B32" s="49"/>
      <c r="C32" s="46"/>
      <c r="D32" s="46"/>
    </row>
    <row r="33" spans="2:4" ht="99" customHeight="1">
      <c r="B33" s="49"/>
      <c r="C33" s="46"/>
      <c r="D33" s="46"/>
    </row>
    <row r="34" spans="2:4" ht="114" customHeight="1">
      <c r="B34" s="47"/>
      <c r="C34" s="46"/>
      <c r="D34" s="46"/>
    </row>
    <row r="35" spans="2:4" ht="81" customHeight="1">
      <c r="B35" s="47"/>
      <c r="C35" s="46"/>
      <c r="D35" s="46"/>
    </row>
    <row r="36" spans="2:4" ht="81" customHeight="1">
      <c r="B36" s="49"/>
      <c r="C36" s="46"/>
      <c r="D36" s="46"/>
    </row>
    <row r="37" spans="2:4" ht="51.75" customHeight="1">
      <c r="B37" s="49"/>
      <c r="C37" s="46"/>
      <c r="D37" s="46"/>
    </row>
    <row r="38" spans="2:4" ht="66.75" customHeight="1">
      <c r="B38" s="50"/>
      <c r="C38" s="46"/>
      <c r="D38" s="46"/>
    </row>
    <row r="39" spans="2:4" ht="66" customHeight="1">
      <c r="B39" s="49"/>
      <c r="C39" s="46"/>
      <c r="D39" s="46"/>
    </row>
    <row r="40" spans="2:4" ht="49.5" customHeight="1" hidden="1" thickBot="1">
      <c r="B40" s="49"/>
      <c r="C40" s="46"/>
      <c r="D40" s="46"/>
    </row>
    <row r="41" spans="2:4" ht="15.75">
      <c r="B41" s="49"/>
      <c r="C41" s="46"/>
      <c r="D41" s="46"/>
    </row>
    <row r="42" spans="2:4" ht="15.75">
      <c r="B42" s="47"/>
      <c r="C42" s="46"/>
      <c r="D42" s="46"/>
    </row>
    <row r="43" spans="2:4" ht="84" customHeight="1">
      <c r="B43" s="51"/>
      <c r="C43" s="46"/>
      <c r="D43" s="46"/>
    </row>
    <row r="44" spans="2:4" ht="15.75">
      <c r="B44" s="51"/>
      <c r="C44" s="46"/>
      <c r="D44" s="46"/>
    </row>
    <row r="45" spans="2:4" ht="15.75">
      <c r="B45" s="47"/>
      <c r="C45" s="46"/>
      <c r="D45" s="46"/>
    </row>
    <row r="46" spans="2:4" ht="15.75">
      <c r="B46" s="47"/>
      <c r="C46" s="46"/>
      <c r="D46" s="46"/>
    </row>
    <row r="47" spans="2:4" ht="15.75">
      <c r="B47" s="47"/>
      <c r="C47" s="46"/>
      <c r="D47" s="46"/>
    </row>
    <row r="48" spans="2:4" ht="15.75" hidden="1">
      <c r="B48" s="52"/>
      <c r="C48" s="46"/>
      <c r="D48" s="46"/>
    </row>
    <row r="49" spans="2:4" ht="65.25" customHeight="1" hidden="1" thickBot="1">
      <c r="B49" s="47"/>
      <c r="C49" s="46"/>
      <c r="D49" s="46"/>
    </row>
    <row r="50" spans="2:4" ht="65.25" customHeight="1" hidden="1" thickBot="1">
      <c r="B50" s="49"/>
      <c r="C50" s="46"/>
      <c r="D50" s="46"/>
    </row>
    <row r="51" spans="2:4" ht="36" customHeight="1" hidden="1" thickBot="1">
      <c r="B51" s="49"/>
      <c r="C51" s="46"/>
      <c r="D51" s="46"/>
    </row>
    <row r="52" spans="2:4" ht="36" customHeight="1" hidden="1" thickBot="1">
      <c r="B52" s="47"/>
      <c r="C52" s="46"/>
      <c r="D52" s="46"/>
    </row>
    <row r="53" spans="2:4" ht="54.75" customHeight="1" hidden="1" thickBot="1">
      <c r="B53" s="48"/>
      <c r="C53" s="46"/>
      <c r="D53" s="46"/>
    </row>
    <row r="54" spans="2:4" ht="66.75" customHeight="1" hidden="1" thickBot="1">
      <c r="B54" s="47"/>
      <c r="C54" s="46"/>
      <c r="D54" s="46"/>
    </row>
    <row r="55" spans="2:4" ht="67.5" customHeight="1" hidden="1" thickBot="1">
      <c r="B55" s="49"/>
      <c r="C55" s="46"/>
      <c r="D55" s="46"/>
    </row>
    <row r="56" spans="2:4" ht="35.25" customHeight="1" hidden="1" thickBot="1">
      <c r="B56" s="49"/>
      <c r="C56" s="46"/>
      <c r="D56" s="46"/>
    </row>
    <row r="57" spans="2:4" ht="37.5" customHeight="1" hidden="1" thickBot="1">
      <c r="B57" s="47"/>
      <c r="C57" s="46"/>
      <c r="D57" s="46"/>
    </row>
    <row r="58" spans="2:4" ht="51.75" customHeight="1">
      <c r="B58" s="48"/>
      <c r="C58" s="46"/>
      <c r="D58" s="46"/>
    </row>
    <row r="59" spans="2:4" ht="66" customHeight="1">
      <c r="B59" s="47"/>
      <c r="C59" s="46"/>
      <c r="D59" s="46"/>
    </row>
    <row r="60" spans="2:4" ht="66" customHeight="1">
      <c r="B60" s="49"/>
      <c r="C60" s="46"/>
      <c r="D60" s="46"/>
    </row>
    <row r="61" spans="2:4" ht="33.75" customHeight="1">
      <c r="B61" s="49"/>
      <c r="C61" s="46"/>
      <c r="D61" s="46"/>
    </row>
    <row r="62" spans="2:4" ht="35.25" customHeight="1">
      <c r="B62" s="47"/>
      <c r="C62" s="46"/>
      <c r="D62" s="46"/>
    </row>
    <row r="63" spans="2:4" ht="35.25" customHeight="1">
      <c r="B63" s="48"/>
      <c r="C63" s="46"/>
      <c r="D63" s="46"/>
    </row>
    <row r="64" spans="2:4" ht="36" customHeight="1">
      <c r="B64" s="47"/>
      <c r="C64" s="46"/>
      <c r="D64" s="46"/>
    </row>
    <row r="65" spans="2:4" ht="66" customHeight="1">
      <c r="B65" s="49"/>
      <c r="C65" s="46"/>
      <c r="D65" s="46"/>
    </row>
    <row r="66" spans="2:4" ht="33.75" customHeight="1">
      <c r="B66" s="45"/>
      <c r="C66" s="46"/>
      <c r="D66" s="46"/>
    </row>
    <row r="67" spans="2:4" ht="34.5" customHeight="1">
      <c r="B67" s="47"/>
      <c r="C67" s="46"/>
      <c r="D67" s="46"/>
    </row>
    <row r="68" spans="2:4" ht="12.75">
      <c r="B68" s="11"/>
      <c r="C68" s="11"/>
      <c r="D68" s="11"/>
    </row>
    <row r="69" spans="2:4" ht="12.75">
      <c r="B69" s="11"/>
      <c r="C69" s="11"/>
      <c r="D69" s="11"/>
    </row>
    <row r="70" spans="2:4" ht="12.75">
      <c r="B70" s="11"/>
      <c r="C70" s="11"/>
      <c r="D70" s="11"/>
    </row>
    <row r="71" spans="2:4" ht="12.75">
      <c r="B71" s="11"/>
      <c r="C71" s="11"/>
      <c r="D71" s="11"/>
    </row>
    <row r="72" spans="2:4" ht="12.75">
      <c r="B72" s="11"/>
      <c r="C72" s="11"/>
      <c r="D72" s="11"/>
    </row>
  </sheetData>
  <sheetProtection/>
  <mergeCells count="3">
    <mergeCell ref="A7:C7"/>
    <mergeCell ref="A6:E6"/>
    <mergeCell ref="D3:F3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view="pageBreakPreview" zoomScaleSheetLayoutView="100" zoomScalePageLayoutView="0" workbookViewId="0" topLeftCell="A206">
      <selection activeCell="B208" sqref="B208"/>
    </sheetView>
  </sheetViews>
  <sheetFormatPr defaultColWidth="9.140625" defaultRowHeight="12.75"/>
  <cols>
    <col min="1" max="1" width="32.28125" style="89" customWidth="1"/>
    <col min="2" max="2" width="57.140625" style="89" customWidth="1"/>
    <col min="3" max="3" width="23.7109375" style="89" customWidth="1"/>
    <col min="4" max="4" width="19.28125" style="89" customWidth="1"/>
    <col min="5" max="5" width="20.7109375" style="89" customWidth="1"/>
    <col min="6" max="6" width="17.28125" style="302" hidden="1" customWidth="1"/>
    <col min="7" max="7" width="21.00390625" style="302" hidden="1" customWidth="1"/>
    <col min="8" max="8" width="25.00390625" style="302" hidden="1" customWidth="1"/>
    <col min="9" max="9" width="38.7109375" style="354" hidden="1" customWidth="1"/>
    <col min="10" max="10" width="24.421875" style="356" hidden="1" customWidth="1"/>
    <col min="11" max="11" width="9.140625" style="89" customWidth="1"/>
    <col min="12" max="12" width="25.8515625" style="89" customWidth="1"/>
    <col min="13" max="16384" width="9.140625" style="89" customWidth="1"/>
  </cols>
  <sheetData>
    <row r="1" spans="3:6" ht="18.75">
      <c r="C1" s="451" t="s">
        <v>129</v>
      </c>
      <c r="D1" s="451"/>
      <c r="E1" s="451"/>
      <c r="F1" s="302" t="s">
        <v>129</v>
      </c>
    </row>
    <row r="2" spans="3:6" ht="18.75">
      <c r="C2" s="451" t="s">
        <v>75</v>
      </c>
      <c r="D2" s="451"/>
      <c r="E2" s="451"/>
      <c r="F2" s="302" t="s">
        <v>75</v>
      </c>
    </row>
    <row r="3" spans="3:6" ht="24" customHeight="1">
      <c r="C3" s="452" t="s">
        <v>1162</v>
      </c>
      <c r="D3" s="452"/>
      <c r="E3" s="452"/>
      <c r="F3" s="302" t="s">
        <v>1050</v>
      </c>
    </row>
    <row r="4" spans="1:3" ht="15.75" customHeight="1">
      <c r="A4" s="453"/>
      <c r="B4" s="453"/>
      <c r="C4" s="453"/>
    </row>
    <row r="5" spans="1:5" ht="15.75" customHeight="1">
      <c r="A5" s="455" t="s">
        <v>1168</v>
      </c>
      <c r="B5" s="455"/>
      <c r="C5" s="455"/>
      <c r="D5" s="455"/>
      <c r="E5" s="455"/>
    </row>
    <row r="6" spans="1:5" ht="41.25" customHeight="1">
      <c r="A6" s="454" t="s">
        <v>1167</v>
      </c>
      <c r="B6" s="454"/>
      <c r="C6" s="454"/>
      <c r="D6" s="454"/>
      <c r="E6" s="454"/>
    </row>
    <row r="7" spans="1:5" ht="18.75">
      <c r="A7" s="451"/>
      <c r="B7" s="451"/>
      <c r="C7" s="451"/>
      <c r="D7" s="451"/>
      <c r="E7" s="451"/>
    </row>
    <row r="8" spans="1:3" ht="13.5" customHeight="1" thickBot="1">
      <c r="A8" s="275"/>
      <c r="B8" s="275"/>
      <c r="C8" s="276"/>
    </row>
    <row r="9" spans="1:6" ht="13.5" customHeight="1" thickBot="1">
      <c r="A9" s="444" t="s">
        <v>107</v>
      </c>
      <c r="B9" s="446" t="s">
        <v>502</v>
      </c>
      <c r="C9" s="448" t="s">
        <v>134</v>
      </c>
      <c r="D9" s="449"/>
      <c r="E9" s="450"/>
      <c r="F9" s="302" t="s">
        <v>134</v>
      </c>
    </row>
    <row r="10" spans="1:6" ht="16.5" thickBot="1">
      <c r="A10" s="445"/>
      <c r="B10" s="447"/>
      <c r="C10" s="426">
        <v>2022</v>
      </c>
      <c r="D10" s="426">
        <v>2023</v>
      </c>
      <c r="E10" s="426">
        <v>2024</v>
      </c>
      <c r="F10" s="302">
        <v>2021</v>
      </c>
    </row>
    <row r="11" spans="1:6" ht="16.5" thickBot="1">
      <c r="A11" s="368">
        <v>1</v>
      </c>
      <c r="B11" s="369">
        <v>2</v>
      </c>
      <c r="C11" s="368">
        <v>3</v>
      </c>
      <c r="D11" s="368">
        <v>4</v>
      </c>
      <c r="E11" s="368">
        <v>5</v>
      </c>
      <c r="F11" s="302">
        <v>3</v>
      </c>
    </row>
    <row r="12" spans="1:10" ht="16.5" thickBot="1">
      <c r="A12" s="195" t="s">
        <v>503</v>
      </c>
      <c r="B12" s="228" t="s">
        <v>504</v>
      </c>
      <c r="C12" s="230">
        <f>C13+C23+C33+C47+C50+C67+C76+C82+C96+C110</f>
        <v>68968739.95</v>
      </c>
      <c r="D12" s="230">
        <f>D13+D23+D33+D47+D50+D67+D76+D82+D96+D110</f>
        <v>70609606.58999999</v>
      </c>
      <c r="E12" s="230">
        <f>E13+E23+E33+E47+E50+E67+E76+E82+E96+E110</f>
        <v>72093587.02999999</v>
      </c>
      <c r="F12" s="302">
        <v>63019015.419999994</v>
      </c>
      <c r="G12" s="302">
        <v>63019015.419999994</v>
      </c>
      <c r="J12" s="356">
        <v>64502123.879999995</v>
      </c>
    </row>
    <row r="13" spans="1:10" ht="16.5" thickBot="1">
      <c r="A13" s="196" t="s">
        <v>505</v>
      </c>
      <c r="B13" s="229" t="s">
        <v>506</v>
      </c>
      <c r="C13" s="231">
        <f>C14</f>
        <v>45756000</v>
      </c>
      <c r="D13" s="231">
        <f>D14</f>
        <v>46802000</v>
      </c>
      <c r="E13" s="231">
        <f>E14</f>
        <v>47925000</v>
      </c>
      <c r="F13" s="302">
        <v>43678647.279999994</v>
      </c>
      <c r="G13" s="302">
        <v>43678647.279999994</v>
      </c>
      <c r="J13" s="356">
        <v>43678647.279999994</v>
      </c>
    </row>
    <row r="14" spans="1:10" ht="21" customHeight="1" thickBot="1">
      <c r="A14" s="197" t="s">
        <v>507</v>
      </c>
      <c r="B14" s="427" t="s">
        <v>139</v>
      </c>
      <c r="C14" s="232">
        <f>C15+C17+C19+C21</f>
        <v>45756000</v>
      </c>
      <c r="D14" s="232">
        <f>D15+D17+D19+D21</f>
        <v>46802000</v>
      </c>
      <c r="E14" s="232">
        <f>E15+E17+E19+E21</f>
        <v>47925000</v>
      </c>
      <c r="F14" s="302">
        <v>43678647.279999994</v>
      </c>
      <c r="G14" s="302">
        <v>43678647.279999994</v>
      </c>
      <c r="J14" s="356">
        <v>43678647.279999994</v>
      </c>
    </row>
    <row r="15" spans="1:10" ht="103.5" customHeight="1" thickBot="1">
      <c r="A15" s="198" t="s">
        <v>508</v>
      </c>
      <c r="B15" s="370" t="s">
        <v>111</v>
      </c>
      <c r="C15" s="233">
        <f>SUM(C16)</f>
        <v>43900000</v>
      </c>
      <c r="D15" s="233">
        <f>SUM(D16)</f>
        <v>44920000</v>
      </c>
      <c r="E15" s="233">
        <f>SUM(E16)</f>
        <v>46000000</v>
      </c>
      <c r="F15" s="302">
        <v>42552147.279999994</v>
      </c>
      <c r="G15" s="302">
        <v>42552147.279999994</v>
      </c>
      <c r="J15" s="356">
        <v>42552147.279999994</v>
      </c>
    </row>
    <row r="16" spans="1:10" ht="87.75" customHeight="1" thickBot="1">
      <c r="A16" s="19" t="s">
        <v>160</v>
      </c>
      <c r="B16" s="371" t="s">
        <v>111</v>
      </c>
      <c r="C16" s="234">
        <v>43900000</v>
      </c>
      <c r="D16" s="234">
        <v>44920000</v>
      </c>
      <c r="E16" s="234">
        <v>46000000</v>
      </c>
      <c r="F16" s="302">
        <v>42552147.279999994</v>
      </c>
      <c r="G16" s="302">
        <v>42552147.279999994</v>
      </c>
      <c r="J16" s="356">
        <v>42552147.279999994</v>
      </c>
    </row>
    <row r="17" spans="1:10" ht="135.75" customHeight="1" thickBot="1">
      <c r="A17" s="198" t="s">
        <v>509</v>
      </c>
      <c r="B17" s="372" t="s">
        <v>510</v>
      </c>
      <c r="C17" s="233">
        <f>C18</f>
        <v>1340000</v>
      </c>
      <c r="D17" s="233">
        <f>D18</f>
        <v>1352000</v>
      </c>
      <c r="E17" s="233">
        <f>E18</f>
        <v>1380000</v>
      </c>
      <c r="F17" s="302">
        <v>706500</v>
      </c>
      <c r="G17" s="302">
        <v>706500</v>
      </c>
      <c r="J17" s="356">
        <v>706500</v>
      </c>
    </row>
    <row r="18" spans="1:10" ht="138" customHeight="1" thickBot="1">
      <c r="A18" s="19" t="s">
        <v>161</v>
      </c>
      <c r="B18" s="371" t="s">
        <v>118</v>
      </c>
      <c r="C18" s="234">
        <v>1340000</v>
      </c>
      <c r="D18" s="234">
        <v>1352000</v>
      </c>
      <c r="E18" s="234">
        <v>1380000</v>
      </c>
      <c r="F18" s="302">
        <v>706500</v>
      </c>
      <c r="G18" s="302">
        <v>706500</v>
      </c>
      <c r="J18" s="356">
        <v>706500</v>
      </c>
    </row>
    <row r="19" spans="1:10" ht="51.75" customHeight="1" thickBot="1">
      <c r="A19" s="198" t="s">
        <v>511</v>
      </c>
      <c r="B19" s="372" t="s">
        <v>512</v>
      </c>
      <c r="C19" s="233">
        <f>C20</f>
        <v>356000</v>
      </c>
      <c r="D19" s="233">
        <f>D20</f>
        <v>360000</v>
      </c>
      <c r="E19" s="233">
        <f>E20</f>
        <v>365000</v>
      </c>
      <c r="F19" s="302">
        <v>220000</v>
      </c>
      <c r="G19" s="302">
        <v>220000</v>
      </c>
      <c r="J19" s="356">
        <v>220000</v>
      </c>
    </row>
    <row r="20" spans="1:10" ht="50.25" customHeight="1" thickBot="1">
      <c r="A20" s="19" t="s">
        <v>162</v>
      </c>
      <c r="B20" s="371" t="s">
        <v>17</v>
      </c>
      <c r="C20" s="234">
        <v>356000</v>
      </c>
      <c r="D20" s="234">
        <v>360000</v>
      </c>
      <c r="E20" s="234">
        <v>365000</v>
      </c>
      <c r="F20" s="302">
        <v>220000</v>
      </c>
      <c r="G20" s="302">
        <v>220000</v>
      </c>
      <c r="J20" s="356">
        <v>220000</v>
      </c>
    </row>
    <row r="21" spans="1:10" ht="96.75" customHeight="1" thickBot="1">
      <c r="A21" s="199" t="s">
        <v>513</v>
      </c>
      <c r="B21" s="373" t="s">
        <v>483</v>
      </c>
      <c r="C21" s="235">
        <f>C22</f>
        <v>160000</v>
      </c>
      <c r="D21" s="235">
        <f>D22</f>
        <v>170000</v>
      </c>
      <c r="E21" s="235">
        <f>E22</f>
        <v>180000</v>
      </c>
      <c r="F21" s="302">
        <v>200000</v>
      </c>
      <c r="G21" s="302">
        <v>200000</v>
      </c>
      <c r="J21" s="356">
        <v>200000</v>
      </c>
    </row>
    <row r="22" spans="1:10" ht="108" customHeight="1" thickBot="1">
      <c r="A22" s="19" t="s">
        <v>163</v>
      </c>
      <c r="B22" s="371" t="s">
        <v>483</v>
      </c>
      <c r="C22" s="234">
        <v>160000</v>
      </c>
      <c r="D22" s="234">
        <v>170000</v>
      </c>
      <c r="E22" s="234">
        <v>180000</v>
      </c>
      <c r="F22" s="302">
        <v>200000</v>
      </c>
      <c r="G22" s="302">
        <v>200000</v>
      </c>
      <c r="J22" s="356">
        <v>200000</v>
      </c>
    </row>
    <row r="23" spans="1:10" ht="48" thickBot="1">
      <c r="A23" s="200" t="s">
        <v>514</v>
      </c>
      <c r="B23" s="374" t="s">
        <v>515</v>
      </c>
      <c r="C23" s="236">
        <f>C24</f>
        <v>9148130</v>
      </c>
      <c r="D23" s="236">
        <f>D24</f>
        <v>9469030</v>
      </c>
      <c r="E23" s="236">
        <f>E24</f>
        <v>9469030</v>
      </c>
      <c r="F23" s="302">
        <v>8788840</v>
      </c>
      <c r="G23" s="302">
        <v>8788840</v>
      </c>
      <c r="J23" s="356">
        <v>8788840</v>
      </c>
    </row>
    <row r="24" spans="1:10" ht="42.75" customHeight="1" thickBot="1">
      <c r="A24" s="201" t="s">
        <v>516</v>
      </c>
      <c r="B24" s="375" t="s">
        <v>62</v>
      </c>
      <c r="C24" s="237">
        <f>C25+C27+C29+C31</f>
        <v>9148130</v>
      </c>
      <c r="D24" s="237">
        <f>D25+D27+D29+D31</f>
        <v>9469030</v>
      </c>
      <c r="E24" s="237">
        <f>E25+E27+E29+E31</f>
        <v>9469030</v>
      </c>
      <c r="F24" s="302">
        <v>8788840</v>
      </c>
      <c r="G24" s="302">
        <v>8788840</v>
      </c>
      <c r="J24" s="356">
        <v>8788840</v>
      </c>
    </row>
    <row r="25" spans="1:10" ht="96.75" customHeight="1" thickBot="1">
      <c r="A25" s="199" t="s">
        <v>517</v>
      </c>
      <c r="B25" s="373" t="s">
        <v>152</v>
      </c>
      <c r="C25" s="235">
        <f>C26</f>
        <v>4205570</v>
      </c>
      <c r="D25" s="235">
        <f>D26</f>
        <v>4384000</v>
      </c>
      <c r="E25" s="235">
        <f>E26</f>
        <v>4384000</v>
      </c>
      <c r="F25" s="302">
        <v>4051510</v>
      </c>
      <c r="G25" s="302">
        <v>4051510</v>
      </c>
      <c r="J25" s="356">
        <v>4051510</v>
      </c>
    </row>
    <row r="26" spans="1:10" ht="99" customHeight="1" thickBot="1">
      <c r="A26" s="19" t="s">
        <v>1325</v>
      </c>
      <c r="B26" s="371" t="s">
        <v>152</v>
      </c>
      <c r="C26" s="234">
        <v>4205570</v>
      </c>
      <c r="D26" s="234">
        <v>4384000</v>
      </c>
      <c r="E26" s="234">
        <v>4384000</v>
      </c>
      <c r="F26" s="302">
        <v>4051510</v>
      </c>
      <c r="G26" s="302">
        <v>4051510</v>
      </c>
      <c r="J26" s="356">
        <v>4051510</v>
      </c>
    </row>
    <row r="27" spans="1:10" ht="111" customHeight="1" thickBot="1">
      <c r="A27" s="199" t="s">
        <v>518</v>
      </c>
      <c r="B27" s="373" t="s">
        <v>120</v>
      </c>
      <c r="C27" s="235">
        <f>C28</f>
        <v>23730</v>
      </c>
      <c r="D27" s="235">
        <f>D28</f>
        <v>24480</v>
      </c>
      <c r="E27" s="235">
        <f>E28</f>
        <v>24480</v>
      </c>
      <c r="F27" s="302">
        <v>20330</v>
      </c>
      <c r="G27" s="302">
        <v>20330</v>
      </c>
      <c r="J27" s="356">
        <v>20330</v>
      </c>
    </row>
    <row r="28" spans="1:10" ht="113.25" customHeight="1" thickBot="1">
      <c r="A28" s="19" t="s">
        <v>1326</v>
      </c>
      <c r="B28" s="371" t="s">
        <v>120</v>
      </c>
      <c r="C28" s="234">
        <v>23730</v>
      </c>
      <c r="D28" s="234">
        <v>24480</v>
      </c>
      <c r="E28" s="234">
        <v>24480</v>
      </c>
      <c r="F28" s="302">
        <v>20330</v>
      </c>
      <c r="G28" s="302">
        <v>20330</v>
      </c>
      <c r="J28" s="356">
        <v>20330</v>
      </c>
    </row>
    <row r="29" spans="1:10" ht="99" customHeight="1" thickBot="1">
      <c r="A29" s="199" t="s">
        <v>519</v>
      </c>
      <c r="B29" s="373" t="s">
        <v>375</v>
      </c>
      <c r="C29" s="235">
        <f>C30</f>
        <v>5517920</v>
      </c>
      <c r="D29" s="235">
        <f>D30</f>
        <v>5733600</v>
      </c>
      <c r="E29" s="235">
        <f>E30</f>
        <v>5733600</v>
      </c>
      <c r="F29" s="302">
        <v>5277290</v>
      </c>
      <c r="G29" s="302">
        <v>5277290</v>
      </c>
      <c r="J29" s="356">
        <v>5277290</v>
      </c>
    </row>
    <row r="30" spans="1:10" ht="97.5" customHeight="1" thickBot="1">
      <c r="A30" s="19" t="s">
        <v>1327</v>
      </c>
      <c r="B30" s="371" t="s">
        <v>375</v>
      </c>
      <c r="C30" s="234">
        <v>5517920</v>
      </c>
      <c r="D30" s="234">
        <v>5733600</v>
      </c>
      <c r="E30" s="234">
        <v>5733600</v>
      </c>
      <c r="F30" s="302">
        <v>5277290</v>
      </c>
      <c r="G30" s="302">
        <v>5277290</v>
      </c>
      <c r="J30" s="356">
        <v>5277290</v>
      </c>
    </row>
    <row r="31" spans="1:10" ht="108" customHeight="1" thickBot="1">
      <c r="A31" s="199" t="s">
        <v>520</v>
      </c>
      <c r="B31" s="373" t="s">
        <v>376</v>
      </c>
      <c r="C31" s="235">
        <f>C32</f>
        <v>-599090</v>
      </c>
      <c r="D31" s="235">
        <f>D32</f>
        <v>-673050</v>
      </c>
      <c r="E31" s="235">
        <f>E32</f>
        <v>-673050</v>
      </c>
      <c r="F31" s="302">
        <v>-560290</v>
      </c>
      <c r="G31" s="302">
        <v>-560290</v>
      </c>
      <c r="J31" s="356">
        <v>-560290</v>
      </c>
    </row>
    <row r="32" spans="1:10" ht="95.25" thickBot="1">
      <c r="A32" s="19" t="s">
        <v>1328</v>
      </c>
      <c r="B32" s="371" t="s">
        <v>376</v>
      </c>
      <c r="C32" s="234">
        <v>-599090</v>
      </c>
      <c r="D32" s="234">
        <v>-673050</v>
      </c>
      <c r="E32" s="234">
        <v>-673050</v>
      </c>
      <c r="F32" s="302">
        <v>-560290</v>
      </c>
      <c r="G32" s="302">
        <v>-560290</v>
      </c>
      <c r="J32" s="356">
        <v>-560290</v>
      </c>
    </row>
    <row r="33" spans="1:10" ht="16.5" thickBot="1">
      <c r="A33" s="200" t="s">
        <v>521</v>
      </c>
      <c r="B33" s="374" t="s">
        <v>522</v>
      </c>
      <c r="C33" s="236">
        <f>C41+C44+C34</f>
        <v>4705390.140000001</v>
      </c>
      <c r="D33" s="236">
        <f>D41+D44+D34</f>
        <v>4910726.78</v>
      </c>
      <c r="E33" s="236">
        <f>E41+E44+E34</f>
        <v>5204527.22</v>
      </c>
      <c r="F33" s="302">
        <v>3635111.4299999997</v>
      </c>
      <c r="G33" s="302">
        <v>3635111.4299999997</v>
      </c>
      <c r="J33" s="356">
        <v>4435111.43</v>
      </c>
    </row>
    <row r="34" spans="1:10" s="173" customFormat="1" ht="30.75" customHeight="1" thickBot="1">
      <c r="A34" s="199" t="s">
        <v>1027</v>
      </c>
      <c r="B34" s="373" t="s">
        <v>1028</v>
      </c>
      <c r="C34" s="235">
        <f>C35+C38</f>
        <v>1730390.1400000001</v>
      </c>
      <c r="D34" s="235">
        <f>D35+D38</f>
        <v>1796726.78</v>
      </c>
      <c r="E34" s="235">
        <f>E35+E38</f>
        <v>1904527.22</v>
      </c>
      <c r="F34" s="303">
        <v>1155111.43</v>
      </c>
      <c r="G34" s="303">
        <v>1155111.43</v>
      </c>
      <c r="H34" s="303"/>
      <c r="I34" s="355"/>
      <c r="J34" s="357">
        <v>1155111.43</v>
      </c>
    </row>
    <row r="35" spans="1:10" s="173" customFormat="1" ht="32.25" thickBot="1">
      <c r="A35" s="288" t="s">
        <v>1032</v>
      </c>
      <c r="B35" s="376" t="s">
        <v>1029</v>
      </c>
      <c r="C35" s="262">
        <f aca="true" t="shared" si="0" ref="C35:E36">C36</f>
        <v>892710.33</v>
      </c>
      <c r="D35" s="262">
        <f t="shared" si="0"/>
        <v>941584.64</v>
      </c>
      <c r="E35" s="262">
        <f t="shared" si="0"/>
        <v>981562.15</v>
      </c>
      <c r="F35" s="303">
        <v>609987.34</v>
      </c>
      <c r="G35" s="303">
        <v>609987.34</v>
      </c>
      <c r="H35" s="303"/>
      <c r="I35" s="355"/>
      <c r="J35" s="357">
        <v>609987.34</v>
      </c>
    </row>
    <row r="36" spans="1:10" s="173" customFormat="1" ht="36.75" customHeight="1" thickBot="1">
      <c r="A36" s="288" t="s">
        <v>1030</v>
      </c>
      <c r="B36" s="376" t="s">
        <v>1029</v>
      </c>
      <c r="C36" s="262">
        <f t="shared" si="0"/>
        <v>892710.33</v>
      </c>
      <c r="D36" s="262">
        <f t="shared" si="0"/>
        <v>941584.64</v>
      </c>
      <c r="E36" s="262">
        <f t="shared" si="0"/>
        <v>981562.15</v>
      </c>
      <c r="F36" s="303">
        <v>609987.34</v>
      </c>
      <c r="G36" s="303">
        <v>609987.34</v>
      </c>
      <c r="H36" s="303"/>
      <c r="I36" s="355"/>
      <c r="J36" s="357">
        <v>609987.34</v>
      </c>
    </row>
    <row r="37" spans="1:10" s="173" customFormat="1" ht="35.25" customHeight="1" thickBot="1">
      <c r="A37" s="288" t="s">
        <v>1031</v>
      </c>
      <c r="B37" s="376" t="s">
        <v>1029</v>
      </c>
      <c r="C37" s="262">
        <v>892710.33</v>
      </c>
      <c r="D37" s="262">
        <v>941584.64</v>
      </c>
      <c r="E37" s="262">
        <v>981562.15</v>
      </c>
      <c r="F37" s="303">
        <v>609987.34</v>
      </c>
      <c r="G37" s="303">
        <v>609987.34</v>
      </c>
      <c r="H37" s="303"/>
      <c r="I37" s="355"/>
      <c r="J37" s="357">
        <v>609987.34</v>
      </c>
    </row>
    <row r="38" spans="1:10" s="173" customFormat="1" ht="54.75" customHeight="1" thickBot="1">
      <c r="A38" s="288" t="s">
        <v>1033</v>
      </c>
      <c r="B38" s="376" t="s">
        <v>1034</v>
      </c>
      <c r="C38" s="262">
        <f aca="true" t="shared" si="1" ref="C38:E39">C39</f>
        <v>837679.81</v>
      </c>
      <c r="D38" s="262">
        <f t="shared" si="1"/>
        <v>855142.14</v>
      </c>
      <c r="E38" s="262">
        <f t="shared" si="1"/>
        <v>922965.07</v>
      </c>
      <c r="F38" s="303">
        <v>545124.09</v>
      </c>
      <c r="G38" s="303">
        <v>545124.09</v>
      </c>
      <c r="H38" s="303"/>
      <c r="I38" s="355"/>
      <c r="J38" s="357">
        <v>545124.09</v>
      </c>
    </row>
    <row r="39" spans="1:10" s="173" customFormat="1" ht="78" customHeight="1" thickBot="1">
      <c r="A39" s="288" t="s">
        <v>1035</v>
      </c>
      <c r="B39" s="376" t="s">
        <v>1036</v>
      </c>
      <c r="C39" s="262">
        <f t="shared" si="1"/>
        <v>837679.81</v>
      </c>
      <c r="D39" s="262">
        <f t="shared" si="1"/>
        <v>855142.14</v>
      </c>
      <c r="E39" s="262">
        <f t="shared" si="1"/>
        <v>922965.07</v>
      </c>
      <c r="F39" s="303">
        <v>545124.09</v>
      </c>
      <c r="G39" s="303">
        <v>545124.09</v>
      </c>
      <c r="H39" s="303"/>
      <c r="I39" s="355"/>
      <c r="J39" s="357">
        <v>545124.09</v>
      </c>
    </row>
    <row r="40" spans="1:10" s="173" customFormat="1" ht="78.75" customHeight="1" thickBot="1">
      <c r="A40" s="288" t="s">
        <v>1037</v>
      </c>
      <c r="B40" s="376" t="s">
        <v>1036</v>
      </c>
      <c r="C40" s="262">
        <v>837679.81</v>
      </c>
      <c r="D40" s="262">
        <v>855142.14</v>
      </c>
      <c r="E40" s="262">
        <v>922965.07</v>
      </c>
      <c r="F40" s="303">
        <v>545124.09</v>
      </c>
      <c r="G40" s="303">
        <v>545124.09</v>
      </c>
      <c r="H40" s="303"/>
      <c r="I40" s="355"/>
      <c r="J40" s="357">
        <v>545124.09</v>
      </c>
    </row>
    <row r="41" spans="1:10" ht="16.5" thickBot="1">
      <c r="A41" s="203" t="s">
        <v>523</v>
      </c>
      <c r="B41" s="372" t="s">
        <v>181</v>
      </c>
      <c r="C41" s="235">
        <f aca="true" t="shared" si="2" ref="C41:E42">C42</f>
        <v>1625000</v>
      </c>
      <c r="D41" s="235">
        <f t="shared" si="2"/>
        <v>1664000</v>
      </c>
      <c r="E41" s="235">
        <f t="shared" si="2"/>
        <v>1700000</v>
      </c>
      <c r="F41" s="302">
        <v>1800000</v>
      </c>
      <c r="G41" s="302">
        <v>1800000</v>
      </c>
      <c r="J41" s="356">
        <v>1800000</v>
      </c>
    </row>
    <row r="42" spans="1:10" ht="16.5" thickBot="1">
      <c r="A42" s="21" t="s">
        <v>524</v>
      </c>
      <c r="B42" s="377" t="s">
        <v>181</v>
      </c>
      <c r="C42" s="234">
        <f t="shared" si="2"/>
        <v>1625000</v>
      </c>
      <c r="D42" s="234">
        <f t="shared" si="2"/>
        <v>1664000</v>
      </c>
      <c r="E42" s="234">
        <f t="shared" si="2"/>
        <v>1700000</v>
      </c>
      <c r="F42" s="302">
        <v>1800000</v>
      </c>
      <c r="G42" s="302">
        <v>1800000</v>
      </c>
      <c r="J42" s="356">
        <v>1800000</v>
      </c>
    </row>
    <row r="43" spans="1:10" ht="16.5" thickBot="1">
      <c r="A43" s="21" t="s">
        <v>525</v>
      </c>
      <c r="B43" s="377" t="s">
        <v>181</v>
      </c>
      <c r="C43" s="234">
        <v>1625000</v>
      </c>
      <c r="D43" s="234">
        <v>1664000</v>
      </c>
      <c r="E43" s="234">
        <v>1700000</v>
      </c>
      <c r="F43" s="302">
        <v>1800000</v>
      </c>
      <c r="G43" s="302">
        <v>1800000</v>
      </c>
      <c r="J43" s="356">
        <v>1800000</v>
      </c>
    </row>
    <row r="44" spans="1:10" ht="32.25" thickBot="1">
      <c r="A44" s="202" t="s">
        <v>526</v>
      </c>
      <c r="B44" s="372" t="s">
        <v>412</v>
      </c>
      <c r="C44" s="235">
        <f aca="true" t="shared" si="3" ref="C44:E45">C45</f>
        <v>1350000</v>
      </c>
      <c r="D44" s="235">
        <f t="shared" si="3"/>
        <v>1450000</v>
      </c>
      <c r="E44" s="235">
        <f t="shared" si="3"/>
        <v>1600000</v>
      </c>
      <c r="F44" s="302">
        <v>480000</v>
      </c>
      <c r="G44" s="302">
        <v>480000</v>
      </c>
      <c r="J44" s="356">
        <v>480000</v>
      </c>
    </row>
    <row r="45" spans="1:10" ht="48" thickBot="1">
      <c r="A45" s="204" t="s">
        <v>527</v>
      </c>
      <c r="B45" s="378" t="s">
        <v>482</v>
      </c>
      <c r="C45" s="238">
        <f t="shared" si="3"/>
        <v>1350000</v>
      </c>
      <c r="D45" s="238">
        <f t="shared" si="3"/>
        <v>1450000</v>
      </c>
      <c r="E45" s="238">
        <f t="shared" si="3"/>
        <v>1600000</v>
      </c>
      <c r="F45" s="302">
        <v>480000</v>
      </c>
      <c r="G45" s="302">
        <v>480000</v>
      </c>
      <c r="J45" s="356">
        <v>480000</v>
      </c>
    </row>
    <row r="46" spans="1:10" ht="48" thickBot="1">
      <c r="A46" s="78" t="s">
        <v>595</v>
      </c>
      <c r="B46" s="379" t="s">
        <v>482</v>
      </c>
      <c r="C46" s="239">
        <v>1350000</v>
      </c>
      <c r="D46" s="239">
        <v>1450000</v>
      </c>
      <c r="E46" s="239">
        <v>1600000</v>
      </c>
      <c r="F46" s="302">
        <v>480000</v>
      </c>
      <c r="G46" s="302">
        <v>480000</v>
      </c>
      <c r="J46" s="356">
        <v>480000</v>
      </c>
    </row>
    <row r="47" spans="1:10" ht="21.75" customHeight="1" thickBot="1">
      <c r="A47" s="205" t="s">
        <v>596</v>
      </c>
      <c r="B47" s="380" t="s">
        <v>597</v>
      </c>
      <c r="C47" s="236">
        <f aca="true" t="shared" si="4" ref="C47:E48">SUM(C48)</f>
        <v>556000</v>
      </c>
      <c r="D47" s="236">
        <f t="shared" si="4"/>
        <v>576000</v>
      </c>
      <c r="E47" s="236">
        <f t="shared" si="4"/>
        <v>580000</v>
      </c>
      <c r="F47" s="302">
        <v>490000</v>
      </c>
      <c r="G47" s="302">
        <v>490000</v>
      </c>
      <c r="J47" s="356">
        <v>490000</v>
      </c>
    </row>
    <row r="48" spans="1:10" ht="37.5" customHeight="1" thickBot="1">
      <c r="A48" s="206" t="s">
        <v>598</v>
      </c>
      <c r="B48" s="381" t="s">
        <v>599</v>
      </c>
      <c r="C48" s="240">
        <f t="shared" si="4"/>
        <v>556000</v>
      </c>
      <c r="D48" s="240">
        <f t="shared" si="4"/>
        <v>576000</v>
      </c>
      <c r="E48" s="240">
        <f t="shared" si="4"/>
        <v>580000</v>
      </c>
      <c r="F48" s="302">
        <v>490000</v>
      </c>
      <c r="G48" s="302">
        <v>490000</v>
      </c>
      <c r="J48" s="356">
        <v>490000</v>
      </c>
    </row>
    <row r="49" spans="1:10" ht="45.75" customHeight="1" thickBot="1">
      <c r="A49" s="204" t="s">
        <v>600</v>
      </c>
      <c r="B49" s="378" t="s">
        <v>601</v>
      </c>
      <c r="C49" s="238">
        <v>556000</v>
      </c>
      <c r="D49" s="238">
        <v>576000</v>
      </c>
      <c r="E49" s="238">
        <v>580000</v>
      </c>
      <c r="F49" s="302">
        <v>490000</v>
      </c>
      <c r="G49" s="302">
        <v>490000</v>
      </c>
      <c r="J49" s="356">
        <v>490000</v>
      </c>
    </row>
    <row r="50" spans="1:10" ht="48" thickBot="1">
      <c r="A50" s="207" t="s">
        <v>528</v>
      </c>
      <c r="B50" s="382" t="s">
        <v>529</v>
      </c>
      <c r="C50" s="241">
        <f>C54+C63</f>
        <v>3781853.1</v>
      </c>
      <c r="D50" s="241">
        <f>D54+D63</f>
        <v>3716853.1</v>
      </c>
      <c r="E50" s="241">
        <f>E54+E63</f>
        <v>3661853.1</v>
      </c>
      <c r="F50" s="302">
        <v>3157000</v>
      </c>
      <c r="G50" s="302">
        <v>3157000</v>
      </c>
      <c r="J50" s="356">
        <v>2139045.2</v>
      </c>
    </row>
    <row r="51" spans="1:10" ht="33.75" customHeight="1" thickBot="1">
      <c r="A51" s="208" t="s">
        <v>530</v>
      </c>
      <c r="B51" s="383" t="s">
        <v>531</v>
      </c>
      <c r="C51" s="242">
        <f aca="true" t="shared" si="5" ref="C51:E52">C52</f>
        <v>0</v>
      </c>
      <c r="D51" s="242">
        <f t="shared" si="5"/>
        <v>0</v>
      </c>
      <c r="E51" s="242">
        <f t="shared" si="5"/>
        <v>0</v>
      </c>
      <c r="F51" s="302">
        <v>0</v>
      </c>
      <c r="G51" s="302">
        <v>0</v>
      </c>
      <c r="J51" s="356">
        <v>0</v>
      </c>
    </row>
    <row r="52" spans="1:10" ht="48" thickBot="1">
      <c r="A52" s="209" t="s">
        <v>532</v>
      </c>
      <c r="B52" s="384" t="s">
        <v>150</v>
      </c>
      <c r="C52" s="243">
        <f t="shared" si="5"/>
        <v>0</v>
      </c>
      <c r="D52" s="243">
        <f t="shared" si="5"/>
        <v>0</v>
      </c>
      <c r="E52" s="243">
        <f t="shared" si="5"/>
        <v>0</v>
      </c>
      <c r="F52" s="302">
        <v>0</v>
      </c>
      <c r="G52" s="302">
        <v>0</v>
      </c>
      <c r="J52" s="356">
        <v>0</v>
      </c>
    </row>
    <row r="53" spans="1:10" ht="48" thickBot="1">
      <c r="A53" s="210" t="s">
        <v>164</v>
      </c>
      <c r="B53" s="385" t="s">
        <v>150</v>
      </c>
      <c r="C53" s="244">
        <v>0</v>
      </c>
      <c r="D53" s="244">
        <v>0</v>
      </c>
      <c r="E53" s="244">
        <v>0</v>
      </c>
      <c r="F53" s="302">
        <v>0</v>
      </c>
      <c r="G53" s="302">
        <v>0</v>
      </c>
      <c r="J53" s="356">
        <v>0</v>
      </c>
    </row>
    <row r="54" spans="1:10" ht="113.25" customHeight="1" thickBot="1">
      <c r="A54" s="343" t="s">
        <v>533</v>
      </c>
      <c r="B54" s="383" t="s">
        <v>534</v>
      </c>
      <c r="C54" s="242">
        <f>C55+C60</f>
        <v>1665000</v>
      </c>
      <c r="D54" s="242">
        <f>D55+D60</f>
        <v>1600000</v>
      </c>
      <c r="E54" s="242">
        <f>E55+E60</f>
        <v>1545000</v>
      </c>
      <c r="F54" s="302">
        <v>2587000</v>
      </c>
      <c r="G54" s="302">
        <v>2587000</v>
      </c>
      <c r="J54" s="356">
        <v>1569045.2</v>
      </c>
    </row>
    <row r="55" spans="1:10" ht="84.75" customHeight="1" thickBot="1">
      <c r="A55" s="211" t="s">
        <v>535</v>
      </c>
      <c r="B55" s="386" t="s">
        <v>536</v>
      </c>
      <c r="C55" s="243">
        <f>C56+C58</f>
        <v>1505000</v>
      </c>
      <c r="D55" s="243">
        <f>D56+D58</f>
        <v>1450000</v>
      </c>
      <c r="E55" s="243">
        <f>E56+E58</f>
        <v>1400000</v>
      </c>
      <c r="F55" s="302">
        <v>2387000</v>
      </c>
      <c r="G55" s="302">
        <v>2387000</v>
      </c>
      <c r="J55" s="356">
        <v>1411747.67</v>
      </c>
    </row>
    <row r="56" spans="1:10" ht="99" customHeight="1" thickBot="1">
      <c r="A56" s="211" t="s">
        <v>1058</v>
      </c>
      <c r="B56" s="387" t="s">
        <v>991</v>
      </c>
      <c r="C56" s="243">
        <f>SUM(C57:C57)</f>
        <v>1400000</v>
      </c>
      <c r="D56" s="243">
        <f>SUM(D57:D57)</f>
        <v>1350000</v>
      </c>
      <c r="E56" s="243">
        <f>SUM(E57:E57)</f>
        <v>1300000</v>
      </c>
      <c r="F56" s="302">
        <v>2200000</v>
      </c>
      <c r="G56" s="302">
        <v>2200000</v>
      </c>
      <c r="J56" s="356">
        <v>1310256.94</v>
      </c>
    </row>
    <row r="57" spans="1:10" ht="117" customHeight="1" thickBot="1">
      <c r="A57" s="212" t="s">
        <v>1059</v>
      </c>
      <c r="B57" s="388" t="s">
        <v>682</v>
      </c>
      <c r="C57" s="244">
        <v>1400000</v>
      </c>
      <c r="D57" s="244">
        <v>1350000</v>
      </c>
      <c r="E57" s="244">
        <v>1300000</v>
      </c>
      <c r="F57" s="302">
        <v>2200000</v>
      </c>
      <c r="G57" s="302">
        <v>2200000</v>
      </c>
      <c r="J57" s="356">
        <v>1310256.94</v>
      </c>
    </row>
    <row r="58" spans="1:10" ht="95.25" thickBot="1">
      <c r="A58" s="211" t="s">
        <v>1060</v>
      </c>
      <c r="B58" s="387" t="s">
        <v>202</v>
      </c>
      <c r="C58" s="243">
        <f>C59</f>
        <v>105000</v>
      </c>
      <c r="D58" s="243">
        <f>D59</f>
        <v>100000</v>
      </c>
      <c r="E58" s="243">
        <f>E59</f>
        <v>100000</v>
      </c>
      <c r="F58" s="302">
        <v>187000</v>
      </c>
      <c r="G58" s="302">
        <v>187000</v>
      </c>
      <c r="J58" s="356">
        <v>101490.73</v>
      </c>
    </row>
    <row r="59" spans="1:10" ht="95.25" thickBot="1">
      <c r="A59" s="212" t="s">
        <v>1061</v>
      </c>
      <c r="B59" s="388" t="s">
        <v>202</v>
      </c>
      <c r="C59" s="245">
        <v>105000</v>
      </c>
      <c r="D59" s="245">
        <v>100000</v>
      </c>
      <c r="E59" s="245">
        <v>100000</v>
      </c>
      <c r="F59" s="302">
        <v>187000</v>
      </c>
      <c r="G59" s="302">
        <v>187000</v>
      </c>
      <c r="J59" s="356">
        <v>101490.73</v>
      </c>
    </row>
    <row r="60" spans="1:10" ht="100.5" customHeight="1" thickBot="1">
      <c r="A60" s="344" t="s">
        <v>537</v>
      </c>
      <c r="B60" s="386" t="s">
        <v>538</v>
      </c>
      <c r="C60" s="243">
        <f aca="true" t="shared" si="6" ref="C60:E61">C61</f>
        <v>160000</v>
      </c>
      <c r="D60" s="243">
        <f t="shared" si="6"/>
        <v>150000</v>
      </c>
      <c r="E60" s="243">
        <f t="shared" si="6"/>
        <v>145000</v>
      </c>
      <c r="F60" s="302">
        <v>200000</v>
      </c>
      <c r="G60" s="302">
        <v>200000</v>
      </c>
      <c r="J60" s="356">
        <v>157297.53</v>
      </c>
    </row>
    <row r="61" spans="1:10" ht="95.25" thickBot="1">
      <c r="A61" s="211" t="s">
        <v>539</v>
      </c>
      <c r="B61" s="387" t="s">
        <v>377</v>
      </c>
      <c r="C61" s="246">
        <f t="shared" si="6"/>
        <v>160000</v>
      </c>
      <c r="D61" s="246">
        <f t="shared" si="6"/>
        <v>150000</v>
      </c>
      <c r="E61" s="246">
        <f t="shared" si="6"/>
        <v>145000</v>
      </c>
      <c r="F61" s="302">
        <v>200000</v>
      </c>
      <c r="G61" s="302">
        <v>200000</v>
      </c>
      <c r="J61" s="356">
        <v>157297.53</v>
      </c>
    </row>
    <row r="62" spans="1:10" ht="95.25" thickBot="1">
      <c r="A62" s="212" t="s">
        <v>218</v>
      </c>
      <c r="B62" s="388" t="s">
        <v>377</v>
      </c>
      <c r="C62" s="245">
        <v>160000</v>
      </c>
      <c r="D62" s="245">
        <v>150000</v>
      </c>
      <c r="E62" s="245">
        <v>145000</v>
      </c>
      <c r="F62" s="302">
        <v>200000</v>
      </c>
      <c r="G62" s="302">
        <v>200000</v>
      </c>
      <c r="J62" s="356">
        <v>157297.53</v>
      </c>
    </row>
    <row r="63" spans="1:10" ht="98.25" customHeight="1" thickBot="1">
      <c r="A63" s="211" t="s">
        <v>540</v>
      </c>
      <c r="B63" s="387" t="s">
        <v>541</v>
      </c>
      <c r="C63" s="243">
        <f aca="true" t="shared" si="7" ref="C63:E65">C64</f>
        <v>2116853.1</v>
      </c>
      <c r="D63" s="243">
        <f t="shared" si="7"/>
        <v>2116853.1</v>
      </c>
      <c r="E63" s="243">
        <f t="shared" si="7"/>
        <v>2116853.1</v>
      </c>
      <c r="F63" s="302">
        <v>570000</v>
      </c>
      <c r="G63" s="302">
        <v>570000</v>
      </c>
      <c r="J63" s="356">
        <v>570000</v>
      </c>
    </row>
    <row r="64" spans="1:10" ht="95.25" thickBot="1">
      <c r="A64" s="308" t="s">
        <v>542</v>
      </c>
      <c r="B64" s="387" t="s">
        <v>543</v>
      </c>
      <c r="C64" s="247">
        <f t="shared" si="7"/>
        <v>2116853.1</v>
      </c>
      <c r="D64" s="247">
        <f t="shared" si="7"/>
        <v>2116853.1</v>
      </c>
      <c r="E64" s="247">
        <f t="shared" si="7"/>
        <v>2116853.1</v>
      </c>
      <c r="F64" s="302">
        <v>570000</v>
      </c>
      <c r="G64" s="302">
        <v>570000</v>
      </c>
      <c r="J64" s="356">
        <v>570000</v>
      </c>
    </row>
    <row r="65" spans="1:10" ht="95.25" thickBot="1">
      <c r="A65" s="211" t="s">
        <v>544</v>
      </c>
      <c r="B65" s="387" t="s">
        <v>14</v>
      </c>
      <c r="C65" s="247">
        <f t="shared" si="7"/>
        <v>2116853.1</v>
      </c>
      <c r="D65" s="247">
        <f t="shared" si="7"/>
        <v>2116853.1</v>
      </c>
      <c r="E65" s="247">
        <f t="shared" si="7"/>
        <v>2116853.1</v>
      </c>
      <c r="F65" s="302">
        <v>570000</v>
      </c>
      <c r="G65" s="302">
        <v>570000</v>
      </c>
      <c r="J65" s="356">
        <v>570000</v>
      </c>
    </row>
    <row r="66" spans="1:10" ht="95.25" thickBot="1">
      <c r="A66" s="213" t="s">
        <v>194</v>
      </c>
      <c r="B66" s="389" t="s">
        <v>14</v>
      </c>
      <c r="C66" s="248">
        <v>2116853.1</v>
      </c>
      <c r="D66" s="248">
        <v>2116853.1</v>
      </c>
      <c r="E66" s="248">
        <v>2116853.1</v>
      </c>
      <c r="F66" s="302">
        <v>570000</v>
      </c>
      <c r="G66" s="302">
        <v>570000</v>
      </c>
      <c r="J66" s="356">
        <v>570000</v>
      </c>
    </row>
    <row r="67" spans="1:10" ht="32.25" thickBot="1">
      <c r="A67" s="205" t="s">
        <v>545</v>
      </c>
      <c r="B67" s="380" t="s">
        <v>546</v>
      </c>
      <c r="C67" s="236">
        <f>C68</f>
        <v>2840850</v>
      </c>
      <c r="D67" s="236">
        <f>D68</f>
        <v>2954480</v>
      </c>
      <c r="E67" s="236">
        <f>E68</f>
        <v>3072660</v>
      </c>
      <c r="F67" s="302">
        <v>1155700</v>
      </c>
      <c r="G67" s="302">
        <v>1155700</v>
      </c>
      <c r="J67" s="356">
        <v>2856763.26</v>
      </c>
    </row>
    <row r="68" spans="1:10" ht="16.5" thickBot="1">
      <c r="A68" s="214" t="s">
        <v>547</v>
      </c>
      <c r="B68" s="390" t="s">
        <v>108</v>
      </c>
      <c r="C68" s="237">
        <f>C69+C71+C73</f>
        <v>2840850</v>
      </c>
      <c r="D68" s="237">
        <f>D69+D71+D73</f>
        <v>2954480</v>
      </c>
      <c r="E68" s="237">
        <f>E69+E71+E73</f>
        <v>3072660</v>
      </c>
      <c r="F68" s="302">
        <v>1155700</v>
      </c>
      <c r="G68" s="302">
        <v>1155700</v>
      </c>
      <c r="J68" s="356">
        <v>2856763.26</v>
      </c>
    </row>
    <row r="69" spans="1:10" ht="33" customHeight="1" thickBot="1">
      <c r="A69" s="202" t="s">
        <v>548</v>
      </c>
      <c r="B69" s="372" t="s">
        <v>106</v>
      </c>
      <c r="C69" s="235">
        <f>C70</f>
        <v>100350</v>
      </c>
      <c r="D69" s="235">
        <f>D70</f>
        <v>104360</v>
      </c>
      <c r="E69" s="235">
        <f>E70</f>
        <v>108530</v>
      </c>
      <c r="F69" s="302">
        <v>31400</v>
      </c>
      <c r="G69" s="302">
        <v>31400</v>
      </c>
      <c r="J69" s="356">
        <v>74600</v>
      </c>
    </row>
    <row r="70" spans="1:10" ht="32.25" thickBot="1">
      <c r="A70" s="21" t="s">
        <v>179</v>
      </c>
      <c r="B70" s="377" t="s">
        <v>106</v>
      </c>
      <c r="C70" s="234">
        <v>100350</v>
      </c>
      <c r="D70" s="234">
        <v>104360</v>
      </c>
      <c r="E70" s="234">
        <v>108530</v>
      </c>
      <c r="F70" s="302">
        <v>31400</v>
      </c>
      <c r="G70" s="302">
        <v>31400</v>
      </c>
      <c r="J70" s="356">
        <v>74600</v>
      </c>
    </row>
    <row r="71" spans="1:10" ht="32.25" thickBot="1">
      <c r="A71" s="202" t="s">
        <v>549</v>
      </c>
      <c r="B71" s="372" t="s">
        <v>78</v>
      </c>
      <c r="C71" s="249">
        <f>C72</f>
        <v>1862090</v>
      </c>
      <c r="D71" s="249">
        <f>D72</f>
        <v>1936580</v>
      </c>
      <c r="E71" s="249">
        <f>E72</f>
        <v>2014040</v>
      </c>
      <c r="F71" s="302">
        <v>2800</v>
      </c>
      <c r="G71" s="302">
        <v>2800</v>
      </c>
      <c r="J71" s="356">
        <v>1965200</v>
      </c>
    </row>
    <row r="72" spans="1:10" ht="32.25" thickBot="1">
      <c r="A72" s="21" t="s">
        <v>41</v>
      </c>
      <c r="B72" s="377" t="s">
        <v>78</v>
      </c>
      <c r="C72" s="234">
        <v>1862090</v>
      </c>
      <c r="D72" s="234">
        <v>1936580</v>
      </c>
      <c r="E72" s="234">
        <v>2014040</v>
      </c>
      <c r="F72" s="302">
        <v>2800</v>
      </c>
      <c r="G72" s="302">
        <v>2800</v>
      </c>
      <c r="J72" s="356">
        <v>1965200</v>
      </c>
    </row>
    <row r="73" spans="1:10" ht="32.25" customHeight="1" thickBot="1">
      <c r="A73" s="202" t="s">
        <v>550</v>
      </c>
      <c r="B73" s="372" t="s">
        <v>79</v>
      </c>
      <c r="C73" s="249">
        <f>SUM(C74:C75)</f>
        <v>878410</v>
      </c>
      <c r="D73" s="249">
        <f>SUM(D74:D75)</f>
        <v>913540</v>
      </c>
      <c r="E73" s="249">
        <f>SUM(E74:E75)</f>
        <v>950090</v>
      </c>
      <c r="F73" s="302">
        <v>1121500</v>
      </c>
      <c r="G73" s="302">
        <v>1121500</v>
      </c>
      <c r="J73" s="356">
        <v>816963.26</v>
      </c>
    </row>
    <row r="74" spans="1:10" ht="32.25" customHeight="1" thickBot="1">
      <c r="A74" s="204" t="s">
        <v>1049</v>
      </c>
      <c r="B74" s="378" t="s">
        <v>992</v>
      </c>
      <c r="C74" s="238">
        <v>292030</v>
      </c>
      <c r="D74" s="238">
        <v>303710</v>
      </c>
      <c r="E74" s="238">
        <v>315860</v>
      </c>
      <c r="F74" s="302">
        <v>105000</v>
      </c>
      <c r="G74" s="302">
        <v>105000</v>
      </c>
      <c r="J74" s="356">
        <v>225000</v>
      </c>
    </row>
    <row r="75" spans="1:10" ht="16.5" thickBot="1">
      <c r="A75" s="345" t="s">
        <v>825</v>
      </c>
      <c r="B75" s="391" t="s">
        <v>824</v>
      </c>
      <c r="C75" s="250">
        <v>586380</v>
      </c>
      <c r="D75" s="250">
        <v>609830</v>
      </c>
      <c r="E75" s="250">
        <v>634230</v>
      </c>
      <c r="F75" s="302">
        <v>1016500</v>
      </c>
      <c r="G75" s="302">
        <v>1016500</v>
      </c>
      <c r="J75" s="356">
        <v>591963.26</v>
      </c>
    </row>
    <row r="76" spans="1:10" ht="52.5" customHeight="1" thickBot="1">
      <c r="A76" s="215" t="s">
        <v>551</v>
      </c>
      <c r="B76" s="392" t="s">
        <v>552</v>
      </c>
      <c r="C76" s="241">
        <f aca="true" t="shared" si="8" ref="C76:E78">C77</f>
        <v>1653916.71</v>
      </c>
      <c r="D76" s="241">
        <f t="shared" si="8"/>
        <v>1653916.71</v>
      </c>
      <c r="E76" s="241">
        <f t="shared" si="8"/>
        <v>1653916.71</v>
      </c>
      <c r="F76" s="302">
        <v>1583916.71</v>
      </c>
      <c r="G76" s="302">
        <v>1583916.71</v>
      </c>
      <c r="J76" s="356">
        <v>1583916.71</v>
      </c>
    </row>
    <row r="77" spans="1:10" ht="21.75" customHeight="1" thickBot="1">
      <c r="A77" s="216" t="s">
        <v>553</v>
      </c>
      <c r="B77" s="393" t="s">
        <v>554</v>
      </c>
      <c r="C77" s="242">
        <f t="shared" si="8"/>
        <v>1653916.71</v>
      </c>
      <c r="D77" s="242">
        <f t="shared" si="8"/>
        <v>1653916.71</v>
      </c>
      <c r="E77" s="242">
        <f t="shared" si="8"/>
        <v>1653916.71</v>
      </c>
      <c r="F77" s="302">
        <v>1583916.71</v>
      </c>
      <c r="G77" s="302">
        <v>1583916.71</v>
      </c>
      <c r="J77" s="356">
        <v>1583916.71</v>
      </c>
    </row>
    <row r="78" spans="1:10" ht="16.5" thickBot="1">
      <c r="A78" s="211" t="s">
        <v>555</v>
      </c>
      <c r="B78" s="387" t="s">
        <v>556</v>
      </c>
      <c r="C78" s="243">
        <f>C79</f>
        <v>1653916.71</v>
      </c>
      <c r="D78" s="243">
        <f t="shared" si="8"/>
        <v>1653916.71</v>
      </c>
      <c r="E78" s="243">
        <f t="shared" si="8"/>
        <v>1653916.71</v>
      </c>
      <c r="F78" s="302">
        <v>1583916.71</v>
      </c>
      <c r="G78" s="302">
        <v>1583916.71</v>
      </c>
      <c r="J78" s="356">
        <v>1583916.71</v>
      </c>
    </row>
    <row r="79" spans="1:10" ht="32.25" thickBot="1">
      <c r="A79" s="211" t="s">
        <v>210</v>
      </c>
      <c r="B79" s="387" t="s">
        <v>48</v>
      </c>
      <c r="C79" s="243">
        <f>SUM(C80:C81)</f>
        <v>1653916.71</v>
      </c>
      <c r="D79" s="243">
        <f>SUM(D80:D81)</f>
        <v>1653916.71</v>
      </c>
      <c r="E79" s="243">
        <f>SUM(E80:E81)</f>
        <v>1653916.71</v>
      </c>
      <c r="F79" s="302">
        <v>1583916.71</v>
      </c>
      <c r="G79" s="302">
        <v>1583916.71</v>
      </c>
      <c r="J79" s="356">
        <v>1583916.71</v>
      </c>
    </row>
    <row r="80" spans="1:10" ht="32.25" thickBot="1">
      <c r="A80" s="212" t="s">
        <v>831</v>
      </c>
      <c r="B80" s="388" t="s">
        <v>48</v>
      </c>
      <c r="C80" s="251">
        <v>253916.71</v>
      </c>
      <c r="D80" s="251">
        <v>253916.71</v>
      </c>
      <c r="E80" s="251">
        <v>253916.71</v>
      </c>
      <c r="F80" s="302">
        <v>253916.71</v>
      </c>
      <c r="G80" s="302">
        <v>253916.71</v>
      </c>
      <c r="J80" s="356">
        <v>253916.71</v>
      </c>
    </row>
    <row r="81" spans="1:10" ht="32.25" thickBot="1">
      <c r="A81" s="212" t="s">
        <v>993</v>
      </c>
      <c r="B81" s="388" t="s">
        <v>48</v>
      </c>
      <c r="C81" s="245">
        <v>1400000</v>
      </c>
      <c r="D81" s="245">
        <v>1400000</v>
      </c>
      <c r="E81" s="245">
        <v>1400000</v>
      </c>
      <c r="F81" s="302">
        <v>1330000</v>
      </c>
      <c r="G81" s="302">
        <v>1330000</v>
      </c>
      <c r="J81" s="356">
        <v>1330000</v>
      </c>
    </row>
    <row r="82" spans="1:10" ht="32.25" thickBot="1">
      <c r="A82" s="215" t="s">
        <v>557</v>
      </c>
      <c r="B82" s="392" t="s">
        <v>558</v>
      </c>
      <c r="C82" s="241">
        <f>C83+C87</f>
        <v>510000</v>
      </c>
      <c r="D82" s="241">
        <f>D83+D87</f>
        <v>510000</v>
      </c>
      <c r="E82" s="241">
        <f>E83+E87</f>
        <v>510000</v>
      </c>
      <c r="F82" s="302">
        <v>510000</v>
      </c>
      <c r="G82" s="302">
        <v>510000</v>
      </c>
      <c r="J82" s="356">
        <v>510000</v>
      </c>
    </row>
    <row r="83" spans="1:10" ht="95.25" thickBot="1">
      <c r="A83" s="216" t="s">
        <v>559</v>
      </c>
      <c r="B83" s="393" t="s">
        <v>560</v>
      </c>
      <c r="C83" s="242">
        <f aca="true" t="shared" si="9" ref="C83:E85">C84</f>
        <v>100000</v>
      </c>
      <c r="D83" s="242">
        <f t="shared" si="9"/>
        <v>100000</v>
      </c>
      <c r="E83" s="242">
        <f t="shared" si="9"/>
        <v>100000</v>
      </c>
      <c r="F83" s="302">
        <v>100000</v>
      </c>
      <c r="G83" s="302">
        <v>100000</v>
      </c>
      <c r="J83" s="356">
        <v>100000</v>
      </c>
    </row>
    <row r="84" spans="1:10" ht="111" thickBot="1">
      <c r="A84" s="211" t="s">
        <v>561</v>
      </c>
      <c r="B84" s="387" t="s">
        <v>562</v>
      </c>
      <c r="C84" s="243">
        <f t="shared" si="9"/>
        <v>100000</v>
      </c>
      <c r="D84" s="243">
        <f t="shared" si="9"/>
        <v>100000</v>
      </c>
      <c r="E84" s="243">
        <f t="shared" si="9"/>
        <v>100000</v>
      </c>
      <c r="F84" s="302">
        <v>100000</v>
      </c>
      <c r="G84" s="302">
        <v>100000</v>
      </c>
      <c r="J84" s="356">
        <v>100000</v>
      </c>
    </row>
    <row r="85" spans="1:10" ht="111" thickBot="1">
      <c r="A85" s="211" t="s">
        <v>563</v>
      </c>
      <c r="B85" s="387" t="s">
        <v>70</v>
      </c>
      <c r="C85" s="243">
        <f t="shared" si="9"/>
        <v>100000</v>
      </c>
      <c r="D85" s="243">
        <f t="shared" si="9"/>
        <v>100000</v>
      </c>
      <c r="E85" s="243">
        <f t="shared" si="9"/>
        <v>100000</v>
      </c>
      <c r="F85" s="302">
        <v>100000</v>
      </c>
      <c r="G85" s="302">
        <v>100000</v>
      </c>
      <c r="J85" s="356">
        <v>100000</v>
      </c>
    </row>
    <row r="86" spans="1:10" ht="111" thickBot="1">
      <c r="A86" s="212" t="s">
        <v>195</v>
      </c>
      <c r="B86" s="388" t="s">
        <v>70</v>
      </c>
      <c r="C86" s="245">
        <v>100000</v>
      </c>
      <c r="D86" s="245">
        <v>100000</v>
      </c>
      <c r="E86" s="245">
        <v>100000</v>
      </c>
      <c r="F86" s="302">
        <v>100000</v>
      </c>
      <c r="G86" s="302">
        <v>100000</v>
      </c>
      <c r="J86" s="356">
        <v>100000</v>
      </c>
    </row>
    <row r="87" spans="1:10" ht="32.25" thickBot="1">
      <c r="A87" s="216" t="s">
        <v>564</v>
      </c>
      <c r="B87" s="393" t="s">
        <v>565</v>
      </c>
      <c r="C87" s="242">
        <f>C88+C93</f>
        <v>410000</v>
      </c>
      <c r="D87" s="242">
        <f>D88+D93</f>
        <v>410000</v>
      </c>
      <c r="E87" s="242">
        <f>E88+E93</f>
        <v>410000</v>
      </c>
      <c r="F87" s="302">
        <v>410000</v>
      </c>
      <c r="G87" s="302">
        <v>410000</v>
      </c>
      <c r="J87" s="356">
        <v>410000</v>
      </c>
    </row>
    <row r="88" spans="1:10" ht="48" thickBot="1">
      <c r="A88" s="211" t="s">
        <v>566</v>
      </c>
      <c r="B88" s="387" t="s">
        <v>567</v>
      </c>
      <c r="C88" s="243">
        <f>C89+C91</f>
        <v>310000</v>
      </c>
      <c r="D88" s="243">
        <f>D89+D91</f>
        <v>310000</v>
      </c>
      <c r="E88" s="243">
        <f>E89+E91</f>
        <v>310000</v>
      </c>
      <c r="F88" s="302">
        <v>310000</v>
      </c>
      <c r="G88" s="302">
        <v>310000</v>
      </c>
      <c r="J88" s="356">
        <v>310000</v>
      </c>
    </row>
    <row r="89" spans="1:10" ht="54.75" customHeight="1" thickBot="1">
      <c r="A89" s="211" t="s">
        <v>1056</v>
      </c>
      <c r="B89" s="387" t="s">
        <v>994</v>
      </c>
      <c r="C89" s="243">
        <f>C90</f>
        <v>300000</v>
      </c>
      <c r="D89" s="243">
        <f>D90</f>
        <v>300000</v>
      </c>
      <c r="E89" s="243">
        <f>E90</f>
        <v>300000</v>
      </c>
      <c r="F89" s="302">
        <v>300000</v>
      </c>
      <c r="G89" s="302">
        <v>300000</v>
      </c>
      <c r="J89" s="356">
        <v>300000</v>
      </c>
    </row>
    <row r="90" spans="1:10" ht="66" customHeight="1" thickBot="1">
      <c r="A90" s="212" t="s">
        <v>686</v>
      </c>
      <c r="B90" s="388" t="s">
        <v>685</v>
      </c>
      <c r="C90" s="245">
        <v>300000</v>
      </c>
      <c r="D90" s="245">
        <v>300000</v>
      </c>
      <c r="E90" s="245">
        <v>300000</v>
      </c>
      <c r="F90" s="302">
        <v>300000</v>
      </c>
      <c r="G90" s="302">
        <v>300000</v>
      </c>
      <c r="J90" s="356">
        <v>300000</v>
      </c>
    </row>
    <row r="91" spans="1:10" ht="62.25" customHeight="1" thickBot="1">
      <c r="A91" s="211" t="s">
        <v>568</v>
      </c>
      <c r="B91" s="387" t="s">
        <v>203</v>
      </c>
      <c r="C91" s="243">
        <f>C92</f>
        <v>10000</v>
      </c>
      <c r="D91" s="243">
        <f>D92</f>
        <v>10000</v>
      </c>
      <c r="E91" s="243">
        <f>E92</f>
        <v>10000</v>
      </c>
      <c r="F91" s="302">
        <v>10000</v>
      </c>
      <c r="G91" s="302">
        <v>10000</v>
      </c>
      <c r="J91" s="356">
        <v>10000</v>
      </c>
    </row>
    <row r="92" spans="1:10" ht="50.25" customHeight="1" thickBot="1">
      <c r="A92" s="212" t="s">
        <v>207</v>
      </c>
      <c r="B92" s="388" t="s">
        <v>203</v>
      </c>
      <c r="C92" s="245">
        <v>10000</v>
      </c>
      <c r="D92" s="245">
        <v>10000</v>
      </c>
      <c r="E92" s="245">
        <v>10000</v>
      </c>
      <c r="F92" s="302">
        <v>10000</v>
      </c>
      <c r="G92" s="302">
        <v>10000</v>
      </c>
      <c r="J92" s="356">
        <v>10000</v>
      </c>
    </row>
    <row r="93" spans="1:10" ht="48" customHeight="1" thickBot="1">
      <c r="A93" s="211" t="s">
        <v>569</v>
      </c>
      <c r="B93" s="387" t="s">
        <v>570</v>
      </c>
      <c r="C93" s="243">
        <f aca="true" t="shared" si="10" ref="C93:E94">C94</f>
        <v>100000</v>
      </c>
      <c r="D93" s="243">
        <f t="shared" si="10"/>
        <v>100000</v>
      </c>
      <c r="E93" s="243">
        <f t="shared" si="10"/>
        <v>100000</v>
      </c>
      <c r="F93" s="302">
        <v>100000</v>
      </c>
      <c r="G93" s="302">
        <v>100000</v>
      </c>
      <c r="J93" s="356">
        <v>100000</v>
      </c>
    </row>
    <row r="94" spans="1:10" ht="63.75" thickBot="1">
      <c r="A94" s="277" t="s">
        <v>571</v>
      </c>
      <c r="B94" s="386" t="s">
        <v>71</v>
      </c>
      <c r="C94" s="243">
        <f t="shared" si="10"/>
        <v>100000</v>
      </c>
      <c r="D94" s="243">
        <f t="shared" si="10"/>
        <v>100000</v>
      </c>
      <c r="E94" s="243">
        <f t="shared" si="10"/>
        <v>100000</v>
      </c>
      <c r="F94" s="302">
        <v>100000</v>
      </c>
      <c r="G94" s="302">
        <v>100000</v>
      </c>
      <c r="J94" s="356">
        <v>100000</v>
      </c>
    </row>
    <row r="95" spans="1:10" ht="63.75" thickBot="1">
      <c r="A95" s="278" t="s">
        <v>193</v>
      </c>
      <c r="B95" s="394" t="s">
        <v>71</v>
      </c>
      <c r="C95" s="245">
        <v>100000</v>
      </c>
      <c r="D95" s="245">
        <v>100000</v>
      </c>
      <c r="E95" s="245">
        <v>100000</v>
      </c>
      <c r="F95" s="302">
        <v>100000</v>
      </c>
      <c r="G95" s="302">
        <v>100000</v>
      </c>
      <c r="J95" s="356">
        <v>100000</v>
      </c>
    </row>
    <row r="96" spans="1:10" ht="16.5" thickBot="1">
      <c r="A96" s="215" t="s">
        <v>572</v>
      </c>
      <c r="B96" s="392" t="s">
        <v>573</v>
      </c>
      <c r="C96" s="241">
        <f>C97</f>
        <v>16600</v>
      </c>
      <c r="D96" s="241">
        <f>D97</f>
        <v>16600</v>
      </c>
      <c r="E96" s="241">
        <f>E97</f>
        <v>16600</v>
      </c>
      <c r="F96" s="302">
        <v>19800</v>
      </c>
      <c r="G96" s="302">
        <v>19800</v>
      </c>
      <c r="J96" s="356">
        <v>19800</v>
      </c>
    </row>
    <row r="97" spans="1:10" ht="53.25" customHeight="1" thickBot="1">
      <c r="A97" s="217" t="s">
        <v>995</v>
      </c>
      <c r="B97" s="395" t="s">
        <v>996</v>
      </c>
      <c r="C97" s="252">
        <f>C98+C101+C104+C107</f>
        <v>16600</v>
      </c>
      <c r="D97" s="252">
        <f>D98+D101+D104+D107</f>
        <v>16600</v>
      </c>
      <c r="E97" s="252">
        <f>E98+E101+E104+E107</f>
        <v>16600</v>
      </c>
      <c r="F97" s="302">
        <v>19800</v>
      </c>
      <c r="G97" s="302">
        <v>19800</v>
      </c>
      <c r="J97" s="356">
        <v>19800</v>
      </c>
    </row>
    <row r="98" spans="1:10" ht="66.75" customHeight="1" thickBot="1">
      <c r="A98" s="216" t="s">
        <v>834</v>
      </c>
      <c r="B98" s="393" t="s">
        <v>835</v>
      </c>
      <c r="C98" s="242">
        <f>C99</f>
        <v>250</v>
      </c>
      <c r="D98" s="242">
        <f>D99</f>
        <v>250</v>
      </c>
      <c r="E98" s="242">
        <f>E99</f>
        <v>250</v>
      </c>
      <c r="F98" s="302">
        <v>1800</v>
      </c>
      <c r="G98" s="302">
        <v>1800</v>
      </c>
      <c r="J98" s="356">
        <v>1800</v>
      </c>
    </row>
    <row r="99" spans="1:10" ht="98.25" customHeight="1" thickBot="1">
      <c r="A99" s="211" t="s">
        <v>836</v>
      </c>
      <c r="B99" s="373" t="s">
        <v>837</v>
      </c>
      <c r="C99" s="243">
        <f>SUM(C100:C100)</f>
        <v>250</v>
      </c>
      <c r="D99" s="243">
        <f>SUM(D100:D100)</f>
        <v>250</v>
      </c>
      <c r="E99" s="243">
        <f>SUM(E100:E100)</f>
        <v>250</v>
      </c>
      <c r="F99" s="302">
        <v>1800</v>
      </c>
      <c r="G99" s="302">
        <v>1800</v>
      </c>
      <c r="J99" s="356">
        <v>1800</v>
      </c>
    </row>
    <row r="100" spans="1:10" ht="100.5" customHeight="1" thickBot="1">
      <c r="A100" s="88" t="s">
        <v>1068</v>
      </c>
      <c r="B100" s="371" t="s">
        <v>837</v>
      </c>
      <c r="C100" s="244">
        <v>250</v>
      </c>
      <c r="D100" s="244">
        <v>250</v>
      </c>
      <c r="E100" s="244">
        <v>250</v>
      </c>
      <c r="F100" s="302">
        <v>1800</v>
      </c>
      <c r="G100" s="302">
        <v>1800</v>
      </c>
      <c r="J100" s="356">
        <v>1800</v>
      </c>
    </row>
    <row r="101" spans="1:10" ht="97.5" customHeight="1" thickBot="1">
      <c r="A101" s="216" t="s">
        <v>838</v>
      </c>
      <c r="B101" s="393" t="s">
        <v>841</v>
      </c>
      <c r="C101" s="242">
        <f aca="true" t="shared" si="11" ref="C101:E102">SUM(C102)</f>
        <v>1500</v>
      </c>
      <c r="D101" s="242">
        <f t="shared" si="11"/>
        <v>1500</v>
      </c>
      <c r="E101" s="242">
        <f t="shared" si="11"/>
        <v>1500</v>
      </c>
      <c r="F101" s="302">
        <v>3000</v>
      </c>
      <c r="G101" s="302">
        <v>3000</v>
      </c>
      <c r="J101" s="356">
        <v>3000</v>
      </c>
    </row>
    <row r="102" spans="1:10" ht="132.75" customHeight="1" thickBot="1">
      <c r="A102" s="211" t="s">
        <v>839</v>
      </c>
      <c r="B102" s="387" t="s">
        <v>840</v>
      </c>
      <c r="C102" s="243">
        <f t="shared" si="11"/>
        <v>1500</v>
      </c>
      <c r="D102" s="243">
        <f t="shared" si="11"/>
        <v>1500</v>
      </c>
      <c r="E102" s="243">
        <f t="shared" si="11"/>
        <v>1500</v>
      </c>
      <c r="F102" s="302">
        <v>3000</v>
      </c>
      <c r="G102" s="302">
        <v>3000</v>
      </c>
      <c r="J102" s="356">
        <v>3000</v>
      </c>
    </row>
    <row r="103" spans="1:10" ht="126.75" thickBot="1">
      <c r="A103" s="218" t="s">
        <v>1023</v>
      </c>
      <c r="B103" s="396" t="s">
        <v>840</v>
      </c>
      <c r="C103" s="245">
        <v>1500</v>
      </c>
      <c r="D103" s="245">
        <v>1500</v>
      </c>
      <c r="E103" s="245">
        <v>1500</v>
      </c>
      <c r="F103" s="302">
        <v>3000</v>
      </c>
      <c r="G103" s="302">
        <v>3000</v>
      </c>
      <c r="J103" s="356">
        <v>3000</v>
      </c>
    </row>
    <row r="104" spans="1:10" ht="63.75" thickBot="1">
      <c r="A104" s="216" t="s">
        <v>1157</v>
      </c>
      <c r="B104" s="393" t="s">
        <v>1156</v>
      </c>
      <c r="C104" s="242">
        <f aca="true" t="shared" si="12" ref="C104:E105">SUM(C105)</f>
        <v>11350</v>
      </c>
      <c r="D104" s="242">
        <f t="shared" si="12"/>
        <v>11350</v>
      </c>
      <c r="E104" s="242">
        <f t="shared" si="12"/>
        <v>11350</v>
      </c>
      <c r="F104" s="302">
        <v>6000</v>
      </c>
      <c r="G104" s="302">
        <v>6000</v>
      </c>
      <c r="J104" s="356">
        <v>6000</v>
      </c>
    </row>
    <row r="105" spans="1:10" ht="95.25" thickBot="1">
      <c r="A105" s="211" t="s">
        <v>1159</v>
      </c>
      <c r="B105" s="387" t="s">
        <v>1158</v>
      </c>
      <c r="C105" s="243">
        <f t="shared" si="12"/>
        <v>11350</v>
      </c>
      <c r="D105" s="243">
        <f t="shared" si="12"/>
        <v>11350</v>
      </c>
      <c r="E105" s="243">
        <f t="shared" si="12"/>
        <v>11350</v>
      </c>
      <c r="F105" s="302">
        <v>6000</v>
      </c>
      <c r="G105" s="302">
        <v>6000</v>
      </c>
      <c r="J105" s="356">
        <v>6000</v>
      </c>
    </row>
    <row r="106" spans="1:10" ht="95.25" thickBot="1">
      <c r="A106" s="218" t="s">
        <v>1155</v>
      </c>
      <c r="B106" s="396" t="s">
        <v>1158</v>
      </c>
      <c r="C106" s="245">
        <v>11350</v>
      </c>
      <c r="D106" s="245">
        <v>11350</v>
      </c>
      <c r="E106" s="245">
        <v>11350</v>
      </c>
      <c r="F106" s="302">
        <v>6000</v>
      </c>
      <c r="G106" s="302">
        <v>6000</v>
      </c>
      <c r="J106" s="356">
        <v>6000</v>
      </c>
    </row>
    <row r="107" spans="1:10" ht="79.5" thickBot="1">
      <c r="A107" s="216" t="s">
        <v>842</v>
      </c>
      <c r="B107" s="393" t="s">
        <v>845</v>
      </c>
      <c r="C107" s="242">
        <f aca="true" t="shared" si="13" ref="C107:E108">SUM(C108)</f>
        <v>3500</v>
      </c>
      <c r="D107" s="242">
        <f t="shared" si="13"/>
        <v>3500</v>
      </c>
      <c r="E107" s="242">
        <f t="shared" si="13"/>
        <v>3500</v>
      </c>
      <c r="F107" s="302">
        <v>9000</v>
      </c>
      <c r="G107" s="302">
        <v>9000</v>
      </c>
      <c r="J107" s="356">
        <v>9000</v>
      </c>
    </row>
    <row r="108" spans="1:10" ht="117" customHeight="1" thickBot="1">
      <c r="A108" s="211" t="s">
        <v>843</v>
      </c>
      <c r="B108" s="387" t="s">
        <v>844</v>
      </c>
      <c r="C108" s="243">
        <f t="shared" si="13"/>
        <v>3500</v>
      </c>
      <c r="D108" s="243">
        <f t="shared" si="13"/>
        <v>3500</v>
      </c>
      <c r="E108" s="243">
        <f t="shared" si="13"/>
        <v>3500</v>
      </c>
      <c r="F108" s="302">
        <v>9000</v>
      </c>
      <c r="G108" s="302">
        <v>9000</v>
      </c>
      <c r="J108" s="356">
        <v>9000</v>
      </c>
    </row>
    <row r="109" spans="1:10" ht="108.75" customHeight="1" thickBot="1">
      <c r="A109" s="212" t="s">
        <v>1024</v>
      </c>
      <c r="B109" s="388" t="s">
        <v>844</v>
      </c>
      <c r="C109" s="245">
        <v>3500</v>
      </c>
      <c r="D109" s="245">
        <v>3500</v>
      </c>
      <c r="E109" s="245">
        <v>3500</v>
      </c>
      <c r="F109" s="302">
        <v>9000</v>
      </c>
      <c r="G109" s="302">
        <v>9000</v>
      </c>
      <c r="J109" s="356">
        <v>9000</v>
      </c>
    </row>
    <row r="110" spans="1:10" ht="18" customHeight="1" thickBot="1">
      <c r="A110" s="215" t="s">
        <v>574</v>
      </c>
      <c r="B110" s="392" t="s">
        <v>575</v>
      </c>
      <c r="C110" s="241">
        <f aca="true" t="shared" si="14" ref="C110:E111">C111</f>
        <v>0</v>
      </c>
      <c r="D110" s="241">
        <f t="shared" si="14"/>
        <v>0</v>
      </c>
      <c r="E110" s="241">
        <f t="shared" si="14"/>
        <v>0</v>
      </c>
      <c r="F110" s="302">
        <v>0</v>
      </c>
      <c r="G110" s="302">
        <v>0</v>
      </c>
      <c r="J110" s="356">
        <v>0</v>
      </c>
    </row>
    <row r="111" spans="1:10" ht="16.5" thickBot="1">
      <c r="A111" s="216" t="s">
        <v>576</v>
      </c>
      <c r="B111" s="393" t="s">
        <v>577</v>
      </c>
      <c r="C111" s="242">
        <f t="shared" si="14"/>
        <v>0</v>
      </c>
      <c r="D111" s="242">
        <f t="shared" si="14"/>
        <v>0</v>
      </c>
      <c r="E111" s="242">
        <f t="shared" si="14"/>
        <v>0</v>
      </c>
      <c r="F111" s="302">
        <v>0</v>
      </c>
      <c r="G111" s="302">
        <v>0</v>
      </c>
      <c r="J111" s="356">
        <v>0</v>
      </c>
    </row>
    <row r="112" spans="1:10" ht="32.25" thickBot="1">
      <c r="A112" s="211" t="s">
        <v>212</v>
      </c>
      <c r="B112" s="387" t="s">
        <v>35</v>
      </c>
      <c r="C112" s="243">
        <f>SUM(C113:C114)</f>
        <v>0</v>
      </c>
      <c r="D112" s="243">
        <f>SUM(D113:D114)</f>
        <v>0</v>
      </c>
      <c r="E112" s="243">
        <f>SUM(E113:E114)</f>
        <v>0</v>
      </c>
      <c r="F112" s="302">
        <v>0</v>
      </c>
      <c r="G112" s="302">
        <v>0</v>
      </c>
      <c r="J112" s="356">
        <v>0</v>
      </c>
    </row>
    <row r="113" spans="1:10" ht="32.25" thickBot="1">
      <c r="A113" s="212" t="s">
        <v>49</v>
      </c>
      <c r="B113" s="388" t="s">
        <v>92</v>
      </c>
      <c r="C113" s="245">
        <v>0</v>
      </c>
      <c r="D113" s="245">
        <v>0</v>
      </c>
      <c r="E113" s="245">
        <v>0</v>
      </c>
      <c r="F113" s="302">
        <v>0</v>
      </c>
      <c r="G113" s="302">
        <v>0</v>
      </c>
      <c r="J113" s="356">
        <v>0</v>
      </c>
    </row>
    <row r="114" spans="1:10" ht="32.25" thickBot="1">
      <c r="A114" s="212" t="s">
        <v>91</v>
      </c>
      <c r="B114" s="388" t="s">
        <v>92</v>
      </c>
      <c r="C114" s="245">
        <v>0</v>
      </c>
      <c r="D114" s="245">
        <v>0</v>
      </c>
      <c r="E114" s="245">
        <v>0</v>
      </c>
      <c r="F114" s="302">
        <v>0</v>
      </c>
      <c r="G114" s="302">
        <v>0</v>
      </c>
      <c r="J114" s="356">
        <v>0</v>
      </c>
    </row>
    <row r="115" spans="1:10" ht="18" customHeight="1" thickBot="1">
      <c r="A115" s="335" t="s">
        <v>578</v>
      </c>
      <c r="B115" s="397" t="s">
        <v>50</v>
      </c>
      <c r="C115" s="253">
        <f>C116+C200</f>
        <v>353193152.5</v>
      </c>
      <c r="D115" s="253">
        <f>D116+D200</f>
        <v>295421707.82</v>
      </c>
      <c r="E115" s="253">
        <f>E116+E200</f>
        <v>279175904.19</v>
      </c>
      <c r="F115" s="302">
        <v>293970070.44</v>
      </c>
      <c r="G115" s="302">
        <v>293497405.42</v>
      </c>
      <c r="H115" s="302" t="s">
        <v>578</v>
      </c>
      <c r="I115" s="354" t="s">
        <v>50</v>
      </c>
      <c r="J115" s="356">
        <v>299823779.17</v>
      </c>
    </row>
    <row r="116" spans="1:10" ht="55.5" customHeight="1" thickBot="1">
      <c r="A116" s="215" t="s">
        <v>579</v>
      </c>
      <c r="B116" s="392" t="s">
        <v>580</v>
      </c>
      <c r="C116" s="241">
        <f>C117+C124+C168+C190</f>
        <v>353292609.37</v>
      </c>
      <c r="D116" s="241">
        <f>D117+D124+D168+D190</f>
        <v>295421707.82</v>
      </c>
      <c r="E116" s="241">
        <f>E117+E124+E168+E190</f>
        <v>279175904.19</v>
      </c>
      <c r="F116" s="302">
        <v>294430818.44</v>
      </c>
      <c r="G116" s="302">
        <v>293958153.42</v>
      </c>
      <c r="H116" s="302" t="s">
        <v>579</v>
      </c>
      <c r="I116" s="354" t="s">
        <v>580</v>
      </c>
      <c r="J116" s="356">
        <v>300284527.17</v>
      </c>
    </row>
    <row r="117" spans="1:10" ht="32.25" thickBot="1">
      <c r="A117" s="219" t="s">
        <v>725</v>
      </c>
      <c r="B117" s="398" t="s">
        <v>581</v>
      </c>
      <c r="C117" s="254">
        <f>C118+C121</f>
        <v>152987241.91</v>
      </c>
      <c r="D117" s="254">
        <f>D118+D121</f>
        <v>137563100</v>
      </c>
      <c r="E117" s="254">
        <f>E118+E121</f>
        <v>128716600</v>
      </c>
      <c r="F117" s="302">
        <v>127786120</v>
      </c>
      <c r="G117" s="302">
        <v>127786120</v>
      </c>
      <c r="H117" s="302" t="s">
        <v>725</v>
      </c>
      <c r="I117" s="354" t="s">
        <v>581</v>
      </c>
      <c r="J117" s="356">
        <v>127786120</v>
      </c>
    </row>
    <row r="118" spans="1:10" ht="26.25" thickBot="1">
      <c r="A118" s="211" t="s">
        <v>724</v>
      </c>
      <c r="B118" s="387" t="s">
        <v>582</v>
      </c>
      <c r="C118" s="243">
        <f aca="true" t="shared" si="15" ref="C118:E119">C119</f>
        <v>133716900</v>
      </c>
      <c r="D118" s="243">
        <f t="shared" si="15"/>
        <v>137563100</v>
      </c>
      <c r="E118" s="243">
        <f t="shared" si="15"/>
        <v>128716600</v>
      </c>
      <c r="F118" s="302">
        <v>111835300</v>
      </c>
      <c r="G118" s="302">
        <v>111835300</v>
      </c>
      <c r="H118" s="302" t="s">
        <v>724</v>
      </c>
      <c r="I118" s="354" t="s">
        <v>582</v>
      </c>
      <c r="J118" s="356">
        <v>111835300</v>
      </c>
    </row>
    <row r="119" spans="1:10" ht="39" thickBot="1">
      <c r="A119" s="211" t="s">
        <v>723</v>
      </c>
      <c r="B119" s="387" t="s">
        <v>16</v>
      </c>
      <c r="C119" s="243">
        <f t="shared" si="15"/>
        <v>133716900</v>
      </c>
      <c r="D119" s="243">
        <f t="shared" si="15"/>
        <v>137563100</v>
      </c>
      <c r="E119" s="243">
        <f t="shared" si="15"/>
        <v>128716600</v>
      </c>
      <c r="F119" s="302">
        <v>111835300</v>
      </c>
      <c r="G119" s="302">
        <v>111835300</v>
      </c>
      <c r="H119" s="302" t="s">
        <v>723</v>
      </c>
      <c r="I119" s="354" t="s">
        <v>16</v>
      </c>
      <c r="J119" s="356">
        <v>111835300</v>
      </c>
    </row>
    <row r="120" spans="1:10" ht="51.75" customHeight="1" thickBot="1">
      <c r="A120" s="212" t="s">
        <v>722</v>
      </c>
      <c r="B120" s="371" t="s">
        <v>1025</v>
      </c>
      <c r="C120" s="245">
        <v>133716900</v>
      </c>
      <c r="D120" s="245">
        <v>137563100</v>
      </c>
      <c r="E120" s="245">
        <v>128716600</v>
      </c>
      <c r="F120" s="302">
        <v>111835300</v>
      </c>
      <c r="G120" s="302">
        <v>111835300</v>
      </c>
      <c r="H120" s="302" t="s">
        <v>722</v>
      </c>
      <c r="I120" s="354" t="s">
        <v>1025</v>
      </c>
      <c r="J120" s="356">
        <v>111835300</v>
      </c>
    </row>
    <row r="121" spans="1:10" ht="39" thickBot="1">
      <c r="A121" s="211" t="s">
        <v>726</v>
      </c>
      <c r="B121" s="387" t="s">
        <v>115</v>
      </c>
      <c r="C121" s="243">
        <f aca="true" t="shared" si="16" ref="C121:E122">C122</f>
        <v>19270341.91</v>
      </c>
      <c r="D121" s="243">
        <f t="shared" si="16"/>
        <v>0</v>
      </c>
      <c r="E121" s="243">
        <f t="shared" si="16"/>
        <v>0</v>
      </c>
      <c r="F121" s="302">
        <v>15950820</v>
      </c>
      <c r="G121" s="302">
        <v>15950820</v>
      </c>
      <c r="H121" s="302" t="s">
        <v>726</v>
      </c>
      <c r="I121" s="354" t="s">
        <v>115</v>
      </c>
      <c r="J121" s="356">
        <v>15950820</v>
      </c>
    </row>
    <row r="122" spans="1:10" ht="51.75" customHeight="1" thickBot="1">
      <c r="A122" s="211" t="s">
        <v>727</v>
      </c>
      <c r="B122" s="387" t="s">
        <v>109</v>
      </c>
      <c r="C122" s="243">
        <f t="shared" si="16"/>
        <v>19270341.91</v>
      </c>
      <c r="D122" s="243">
        <f t="shared" si="16"/>
        <v>0</v>
      </c>
      <c r="E122" s="243">
        <f t="shared" si="16"/>
        <v>0</v>
      </c>
      <c r="F122" s="302">
        <v>15950820</v>
      </c>
      <c r="G122" s="302">
        <v>15950820</v>
      </c>
      <c r="H122" s="302" t="s">
        <v>727</v>
      </c>
      <c r="I122" s="354" t="s">
        <v>109</v>
      </c>
      <c r="J122" s="356">
        <v>15950820</v>
      </c>
    </row>
    <row r="123" spans="1:10" ht="54" customHeight="1" thickBot="1">
      <c r="A123" s="212" t="s">
        <v>728</v>
      </c>
      <c r="B123" s="388" t="s">
        <v>109</v>
      </c>
      <c r="C123" s="245">
        <v>19270341.91</v>
      </c>
      <c r="D123" s="245">
        <v>0</v>
      </c>
      <c r="E123" s="245">
        <v>0</v>
      </c>
      <c r="F123" s="302">
        <v>15950820</v>
      </c>
      <c r="G123" s="302">
        <v>15950820</v>
      </c>
      <c r="H123" s="302" t="s">
        <v>728</v>
      </c>
      <c r="I123" s="354" t="s">
        <v>109</v>
      </c>
      <c r="J123" s="356">
        <v>15950820</v>
      </c>
    </row>
    <row r="124" spans="1:10" ht="36" customHeight="1" thickBot="1">
      <c r="A124" s="219" t="s">
        <v>729</v>
      </c>
      <c r="B124" s="398" t="s">
        <v>583</v>
      </c>
      <c r="C124" s="254">
        <f>C125+C128+C131+C149+C152+C137+C140+C134+C143+C146</f>
        <v>26962961.59</v>
      </c>
      <c r="D124" s="254">
        <f>D125+D128+D131+D149+D152+D137+D140+D134+D143+D146</f>
        <v>14920476.5</v>
      </c>
      <c r="E124" s="254">
        <f>E125+E128+E131+E149+E152+E137+E140+E134+E143+E146</f>
        <v>7278478.5</v>
      </c>
      <c r="F124" s="302">
        <v>25506894.09</v>
      </c>
      <c r="G124" s="302">
        <v>25037104.84</v>
      </c>
      <c r="H124" s="302" t="s">
        <v>729</v>
      </c>
      <c r="I124" s="354" t="s">
        <v>583</v>
      </c>
      <c r="J124" s="356">
        <v>25037104.84</v>
      </c>
    </row>
    <row r="125" spans="1:10" ht="54" customHeight="1" thickBot="1">
      <c r="A125" s="216" t="s">
        <v>829</v>
      </c>
      <c r="B125" s="393" t="s">
        <v>997</v>
      </c>
      <c r="C125" s="242">
        <f aca="true" t="shared" si="17" ref="C125:E126">C126</f>
        <v>500000</v>
      </c>
      <c r="D125" s="242">
        <f t="shared" si="17"/>
        <v>0</v>
      </c>
      <c r="E125" s="242">
        <f t="shared" si="17"/>
        <v>0</v>
      </c>
      <c r="F125" s="302">
        <v>400000</v>
      </c>
      <c r="G125" s="302">
        <v>400000</v>
      </c>
      <c r="H125" s="302" t="s">
        <v>829</v>
      </c>
      <c r="I125" s="354" t="s">
        <v>997</v>
      </c>
      <c r="J125" s="356">
        <v>400000</v>
      </c>
    </row>
    <row r="126" spans="1:10" ht="54.75" customHeight="1" thickBot="1">
      <c r="A126" s="211" t="s">
        <v>998</v>
      </c>
      <c r="B126" s="387" t="s">
        <v>943</v>
      </c>
      <c r="C126" s="243">
        <f t="shared" si="17"/>
        <v>500000</v>
      </c>
      <c r="D126" s="243">
        <f t="shared" si="17"/>
        <v>0</v>
      </c>
      <c r="E126" s="243">
        <f t="shared" si="17"/>
        <v>0</v>
      </c>
      <c r="F126" s="302">
        <v>400000</v>
      </c>
      <c r="G126" s="302">
        <v>400000</v>
      </c>
      <c r="H126" s="302" t="s">
        <v>998</v>
      </c>
      <c r="I126" s="354" t="s">
        <v>943</v>
      </c>
      <c r="J126" s="356">
        <v>400000</v>
      </c>
    </row>
    <row r="127" spans="1:10" ht="52.5" customHeight="1" thickBot="1">
      <c r="A127" s="331" t="s">
        <v>830</v>
      </c>
      <c r="B127" s="399" t="s">
        <v>943</v>
      </c>
      <c r="C127" s="332">
        <v>500000</v>
      </c>
      <c r="D127" s="255"/>
      <c r="E127" s="255"/>
      <c r="F127" s="302">
        <v>400000</v>
      </c>
      <c r="G127" s="302">
        <v>400000</v>
      </c>
      <c r="H127" s="302" t="s">
        <v>830</v>
      </c>
      <c r="I127" s="354" t="s">
        <v>943</v>
      </c>
      <c r="J127" s="356">
        <v>400000</v>
      </c>
    </row>
    <row r="128" spans="1:10" ht="103.5" customHeight="1" thickBot="1">
      <c r="A128" s="214" t="s">
        <v>730</v>
      </c>
      <c r="B128" s="390" t="s">
        <v>584</v>
      </c>
      <c r="C128" s="237">
        <f aca="true" t="shared" si="18" ref="C128:E129">C129</f>
        <v>8053665.02</v>
      </c>
      <c r="D128" s="237">
        <f t="shared" si="18"/>
        <v>0</v>
      </c>
      <c r="E128" s="237">
        <f t="shared" si="18"/>
        <v>0</v>
      </c>
      <c r="F128" s="302">
        <v>7590514.96</v>
      </c>
      <c r="G128" s="302">
        <v>7590514.96</v>
      </c>
      <c r="H128" s="302" t="s">
        <v>730</v>
      </c>
      <c r="I128" s="354" t="s">
        <v>584</v>
      </c>
      <c r="J128" s="356">
        <v>7590514.96</v>
      </c>
    </row>
    <row r="129" spans="1:10" ht="115.5" customHeight="1" thickBot="1">
      <c r="A129" s="202" t="s">
        <v>731</v>
      </c>
      <c r="B129" s="372" t="s">
        <v>186</v>
      </c>
      <c r="C129" s="235">
        <f t="shared" si="18"/>
        <v>8053665.02</v>
      </c>
      <c r="D129" s="235">
        <f t="shared" si="18"/>
        <v>0</v>
      </c>
      <c r="E129" s="235">
        <f t="shared" si="18"/>
        <v>0</v>
      </c>
      <c r="F129" s="302">
        <v>7590514.96</v>
      </c>
      <c r="G129" s="302">
        <v>7590514.96</v>
      </c>
      <c r="H129" s="302" t="s">
        <v>731</v>
      </c>
      <c r="I129" s="354" t="s">
        <v>186</v>
      </c>
      <c r="J129" s="356">
        <v>7590514.96</v>
      </c>
    </row>
    <row r="130" spans="1:10" ht="116.25" customHeight="1" thickBot="1">
      <c r="A130" s="55" t="s">
        <v>732</v>
      </c>
      <c r="B130" s="400" t="s">
        <v>186</v>
      </c>
      <c r="C130" s="234">
        <v>8053665.02</v>
      </c>
      <c r="D130" s="234"/>
      <c r="E130" s="234"/>
      <c r="F130" s="302">
        <v>7590514.96</v>
      </c>
      <c r="G130" s="302">
        <v>7590514.96</v>
      </c>
      <c r="H130" s="302" t="s">
        <v>732</v>
      </c>
      <c r="I130" s="354" t="s">
        <v>186</v>
      </c>
      <c r="J130" s="356">
        <v>7590514.96</v>
      </c>
    </row>
    <row r="131" spans="1:10" ht="51" customHeight="1" thickBot="1">
      <c r="A131" s="214" t="s">
        <v>733</v>
      </c>
      <c r="B131" s="390" t="s">
        <v>999</v>
      </c>
      <c r="C131" s="237">
        <f aca="true" t="shared" si="19" ref="C131:E132">C132</f>
        <v>0</v>
      </c>
      <c r="D131" s="237">
        <f t="shared" si="19"/>
        <v>0</v>
      </c>
      <c r="E131" s="237">
        <f t="shared" si="19"/>
        <v>0</v>
      </c>
      <c r="F131" s="302">
        <v>0</v>
      </c>
      <c r="G131" s="302">
        <v>0</v>
      </c>
      <c r="H131" s="302" t="s">
        <v>733</v>
      </c>
      <c r="I131" s="354" t="s">
        <v>999</v>
      </c>
      <c r="J131" s="356">
        <v>0</v>
      </c>
    </row>
    <row r="132" spans="1:10" ht="77.25" thickBot="1">
      <c r="A132" s="202" t="s">
        <v>734</v>
      </c>
      <c r="B132" s="372" t="s">
        <v>1000</v>
      </c>
      <c r="C132" s="235">
        <f t="shared" si="19"/>
        <v>0</v>
      </c>
      <c r="D132" s="235">
        <f t="shared" si="19"/>
        <v>0</v>
      </c>
      <c r="E132" s="235">
        <f t="shared" si="19"/>
        <v>0</v>
      </c>
      <c r="F132" s="302">
        <v>0</v>
      </c>
      <c r="G132" s="302">
        <v>0</v>
      </c>
      <c r="H132" s="302" t="s">
        <v>734</v>
      </c>
      <c r="I132" s="354" t="s">
        <v>1000</v>
      </c>
      <c r="J132" s="356">
        <v>0</v>
      </c>
    </row>
    <row r="133" spans="1:10" ht="69.75" customHeight="1" thickBot="1">
      <c r="A133" s="55" t="s">
        <v>735</v>
      </c>
      <c r="B133" s="401" t="s">
        <v>1026</v>
      </c>
      <c r="C133" s="234"/>
      <c r="D133" s="234"/>
      <c r="E133" s="234"/>
      <c r="F133" s="302">
        <v>0</v>
      </c>
      <c r="G133" s="302">
        <v>0</v>
      </c>
      <c r="H133" s="302" t="s">
        <v>735</v>
      </c>
      <c r="I133" s="354" t="s">
        <v>1026</v>
      </c>
      <c r="J133" s="356">
        <v>0</v>
      </c>
    </row>
    <row r="134" spans="1:10" ht="85.5" customHeight="1">
      <c r="A134" s="145" t="s">
        <v>1081</v>
      </c>
      <c r="B134" s="402" t="s">
        <v>1128</v>
      </c>
      <c r="C134" s="135">
        <f aca="true" t="shared" si="20" ref="C134:E135">C135</f>
        <v>1568745.8</v>
      </c>
      <c r="D134" s="135">
        <f t="shared" si="20"/>
        <v>3137011.8</v>
      </c>
      <c r="E134" s="144">
        <f t="shared" si="20"/>
        <v>0</v>
      </c>
      <c r="F134" s="302">
        <v>1568735.36</v>
      </c>
      <c r="G134" s="324">
        <v>1568735.36</v>
      </c>
      <c r="H134" s="302" t="s">
        <v>1081</v>
      </c>
      <c r="I134" s="354" t="s">
        <v>1085</v>
      </c>
      <c r="J134" s="356">
        <v>1568735.36</v>
      </c>
    </row>
    <row r="135" spans="1:10" ht="82.5" customHeight="1">
      <c r="A135" s="148" t="s">
        <v>1082</v>
      </c>
      <c r="B135" s="403" t="s">
        <v>1129</v>
      </c>
      <c r="C135" s="142">
        <f t="shared" si="20"/>
        <v>1568745.8</v>
      </c>
      <c r="D135" s="142">
        <f t="shared" si="20"/>
        <v>3137011.8</v>
      </c>
      <c r="E135" s="149">
        <f t="shared" si="20"/>
        <v>0</v>
      </c>
      <c r="F135" s="302">
        <v>1568735.36</v>
      </c>
      <c r="G135" s="302">
        <v>1568735.36</v>
      </c>
      <c r="H135" s="302" t="s">
        <v>1082</v>
      </c>
      <c r="I135" s="354" t="s">
        <v>1084</v>
      </c>
      <c r="J135" s="356">
        <v>1568735.36</v>
      </c>
    </row>
    <row r="136" spans="1:10" ht="90" customHeight="1">
      <c r="A136" s="146" t="s">
        <v>1083</v>
      </c>
      <c r="B136" s="404" t="s">
        <v>1129</v>
      </c>
      <c r="C136" s="90">
        <v>1568745.8</v>
      </c>
      <c r="D136" s="90">
        <v>3137011.8</v>
      </c>
      <c r="E136" s="143"/>
      <c r="F136" s="302">
        <v>1568735.36</v>
      </c>
      <c r="G136" s="302">
        <v>1568735.36</v>
      </c>
      <c r="H136" s="302" t="s">
        <v>1083</v>
      </c>
      <c r="I136" s="354" t="s">
        <v>1084</v>
      </c>
      <c r="J136" s="356">
        <v>1568735.36</v>
      </c>
    </row>
    <row r="137" spans="1:10" ht="51.75" customHeight="1">
      <c r="A137" s="145" t="s">
        <v>938</v>
      </c>
      <c r="B137" s="402" t="s">
        <v>1130</v>
      </c>
      <c r="C137" s="135">
        <f aca="true" t="shared" si="21" ref="C137:E144">C138</f>
        <v>3168814.82</v>
      </c>
      <c r="D137" s="135">
        <f t="shared" si="21"/>
        <v>4691028.6</v>
      </c>
      <c r="E137" s="144">
        <f t="shared" si="21"/>
        <v>0</v>
      </c>
      <c r="F137" s="302">
        <v>3799104.7800000003</v>
      </c>
      <c r="G137" s="302">
        <v>3799104.7800000003</v>
      </c>
      <c r="H137" s="302" t="s">
        <v>938</v>
      </c>
      <c r="I137" s="354" t="s">
        <v>935</v>
      </c>
      <c r="J137" s="356">
        <v>3799104.7800000003</v>
      </c>
    </row>
    <row r="138" spans="1:10" ht="66.75" customHeight="1">
      <c r="A138" s="148" t="s">
        <v>937</v>
      </c>
      <c r="B138" s="403" t="s">
        <v>1131</v>
      </c>
      <c r="C138" s="142">
        <f t="shared" si="21"/>
        <v>3168814.82</v>
      </c>
      <c r="D138" s="142">
        <f t="shared" si="21"/>
        <v>4691028.6</v>
      </c>
      <c r="E138" s="149">
        <f t="shared" si="21"/>
        <v>0</v>
      </c>
      <c r="F138" s="302">
        <v>3799104.7800000003</v>
      </c>
      <c r="G138" s="302">
        <v>3799104.7800000003</v>
      </c>
      <c r="H138" s="302" t="s">
        <v>937</v>
      </c>
      <c r="I138" s="354" t="s">
        <v>936</v>
      </c>
      <c r="J138" s="356">
        <v>3799104.7800000003</v>
      </c>
    </row>
    <row r="139" spans="1:10" ht="69.75" customHeight="1">
      <c r="A139" s="146" t="s">
        <v>939</v>
      </c>
      <c r="B139" s="405" t="s">
        <v>1131</v>
      </c>
      <c r="C139" s="327">
        <v>3168814.82</v>
      </c>
      <c r="D139" s="90">
        <v>4691028.6</v>
      </c>
      <c r="E139" s="143"/>
      <c r="F139" s="302">
        <v>3799104.7800000003</v>
      </c>
      <c r="G139" s="302">
        <v>3799104.7800000003</v>
      </c>
      <c r="H139" s="302" t="s">
        <v>939</v>
      </c>
      <c r="I139" s="354" t="s">
        <v>936</v>
      </c>
      <c r="J139" s="356">
        <v>3799104.7800000003</v>
      </c>
    </row>
    <row r="140" spans="1:10" ht="72" customHeight="1">
      <c r="A140" s="145" t="s">
        <v>1051</v>
      </c>
      <c r="B140" s="402" t="s">
        <v>1052</v>
      </c>
      <c r="C140" s="135">
        <f t="shared" si="21"/>
        <v>6368918.9</v>
      </c>
      <c r="D140" s="135">
        <f t="shared" si="21"/>
        <v>6623716.1</v>
      </c>
      <c r="E140" s="144">
        <f t="shared" si="21"/>
        <v>6809758.5</v>
      </c>
      <c r="F140" s="302">
        <v>5802860.8</v>
      </c>
      <c r="G140" s="302">
        <v>5802860.8</v>
      </c>
      <c r="H140" s="302" t="s">
        <v>1051</v>
      </c>
      <c r="I140" s="354" t="s">
        <v>1052</v>
      </c>
      <c r="J140" s="356">
        <v>5802860.8</v>
      </c>
    </row>
    <row r="141" spans="1:10" ht="79.5" customHeight="1">
      <c r="A141" s="148" t="s">
        <v>1053</v>
      </c>
      <c r="B141" s="403" t="s">
        <v>1054</v>
      </c>
      <c r="C141" s="142">
        <f t="shared" si="21"/>
        <v>6368918.9</v>
      </c>
      <c r="D141" s="142">
        <f t="shared" si="21"/>
        <v>6623716.1</v>
      </c>
      <c r="E141" s="149">
        <f t="shared" si="21"/>
        <v>6809758.5</v>
      </c>
      <c r="F141" s="302">
        <v>5802860.8</v>
      </c>
      <c r="G141" s="302">
        <v>5802860.8</v>
      </c>
      <c r="H141" s="302" t="s">
        <v>1053</v>
      </c>
      <c r="I141" s="354" t="s">
        <v>1054</v>
      </c>
      <c r="J141" s="356">
        <v>5802860.8</v>
      </c>
    </row>
    <row r="142" spans="1:10" ht="87.75" customHeight="1">
      <c r="A142" s="146" t="s">
        <v>1055</v>
      </c>
      <c r="B142" s="405" t="s">
        <v>1054</v>
      </c>
      <c r="C142" s="327">
        <v>6368918.9</v>
      </c>
      <c r="D142" s="90">
        <v>6623716.1</v>
      </c>
      <c r="E142" s="143">
        <v>6809758.5</v>
      </c>
      <c r="F142" s="302">
        <v>5802860.8</v>
      </c>
      <c r="G142" s="302">
        <v>5802860.8</v>
      </c>
      <c r="H142" s="302" t="s">
        <v>1055</v>
      </c>
      <c r="I142" s="354" t="s">
        <v>985</v>
      </c>
      <c r="J142" s="356">
        <v>5802860.8</v>
      </c>
    </row>
    <row r="143" spans="1:10" ht="69.75" customHeight="1">
      <c r="A143" s="145" t="s">
        <v>1086</v>
      </c>
      <c r="B143" s="402" t="s">
        <v>1087</v>
      </c>
      <c r="C143" s="135">
        <f t="shared" si="21"/>
        <v>492482.4</v>
      </c>
      <c r="D143" s="135">
        <f t="shared" si="21"/>
        <v>0</v>
      </c>
      <c r="E143" s="144">
        <f t="shared" si="21"/>
        <v>0</v>
      </c>
      <c r="F143" s="302">
        <v>0</v>
      </c>
      <c r="G143" s="302">
        <v>0</v>
      </c>
      <c r="H143" s="302" t="s">
        <v>1086</v>
      </c>
      <c r="I143" s="354" t="s">
        <v>1087</v>
      </c>
      <c r="J143" s="356">
        <v>0</v>
      </c>
    </row>
    <row r="144" spans="1:10" ht="72.75" customHeight="1">
      <c r="A144" s="148" t="s">
        <v>1088</v>
      </c>
      <c r="B144" s="403" t="s">
        <v>1089</v>
      </c>
      <c r="C144" s="142">
        <f t="shared" si="21"/>
        <v>492482.4</v>
      </c>
      <c r="D144" s="142">
        <f t="shared" si="21"/>
        <v>0</v>
      </c>
      <c r="E144" s="149">
        <f t="shared" si="21"/>
        <v>0</v>
      </c>
      <c r="F144" s="302">
        <v>0</v>
      </c>
      <c r="G144" s="302">
        <v>0</v>
      </c>
      <c r="H144" s="302" t="s">
        <v>1088</v>
      </c>
      <c r="I144" s="354" t="s">
        <v>1089</v>
      </c>
      <c r="J144" s="356">
        <v>0</v>
      </c>
    </row>
    <row r="145" spans="1:10" ht="72" customHeight="1">
      <c r="A145" s="146" t="s">
        <v>1090</v>
      </c>
      <c r="B145" s="405" t="s">
        <v>1089</v>
      </c>
      <c r="C145" s="327">
        <v>492482.4</v>
      </c>
      <c r="D145" s="90"/>
      <c r="E145" s="143"/>
      <c r="F145" s="302">
        <v>0</v>
      </c>
      <c r="G145" s="302">
        <v>0</v>
      </c>
      <c r="H145" s="302" t="s">
        <v>1090</v>
      </c>
      <c r="I145" s="354" t="s">
        <v>1089</v>
      </c>
      <c r="J145" s="356">
        <v>0</v>
      </c>
    </row>
    <row r="146" spans="1:10" ht="34.5" customHeight="1">
      <c r="A146" s="145" t="s">
        <v>1094</v>
      </c>
      <c r="B146" s="402" t="s">
        <v>1095</v>
      </c>
      <c r="C146" s="135">
        <f aca="true" t="shared" si="22" ref="C146:E147">C147</f>
        <v>0</v>
      </c>
      <c r="D146" s="135">
        <f t="shared" si="22"/>
        <v>0</v>
      </c>
      <c r="E146" s="144">
        <f t="shared" si="22"/>
        <v>0</v>
      </c>
      <c r="F146" s="302">
        <v>867465.56</v>
      </c>
      <c r="G146" s="302">
        <v>867465.56</v>
      </c>
      <c r="H146" s="302" t="s">
        <v>1094</v>
      </c>
      <c r="I146" s="354" t="s">
        <v>1095</v>
      </c>
      <c r="J146" s="356">
        <v>867465.56</v>
      </c>
    </row>
    <row r="147" spans="1:10" ht="52.5" customHeight="1">
      <c r="A147" s="329" t="s">
        <v>1096</v>
      </c>
      <c r="B147" s="406" t="s">
        <v>1097</v>
      </c>
      <c r="C147" s="325">
        <f t="shared" si="22"/>
        <v>0</v>
      </c>
      <c r="D147" s="325">
        <f t="shared" si="22"/>
        <v>0</v>
      </c>
      <c r="E147" s="326">
        <f t="shared" si="22"/>
        <v>0</v>
      </c>
      <c r="F147" s="302">
        <v>867465.56</v>
      </c>
      <c r="G147" s="302">
        <v>867465.56</v>
      </c>
      <c r="H147" s="302" t="s">
        <v>1096</v>
      </c>
      <c r="I147" s="354" t="s">
        <v>1097</v>
      </c>
      <c r="J147" s="356">
        <v>867465.56</v>
      </c>
    </row>
    <row r="148" spans="1:10" ht="51.75" customHeight="1" thickBot="1">
      <c r="A148" s="147" t="s">
        <v>1098</v>
      </c>
      <c r="B148" s="404" t="s">
        <v>695</v>
      </c>
      <c r="C148" s="327"/>
      <c r="D148" s="327"/>
      <c r="E148" s="328"/>
      <c r="F148" s="302">
        <v>867465.56</v>
      </c>
      <c r="G148" s="302">
        <v>867465.56</v>
      </c>
      <c r="H148" s="302" t="s">
        <v>1098</v>
      </c>
      <c r="I148" s="354" t="s">
        <v>695</v>
      </c>
      <c r="J148" s="356">
        <v>867465.56</v>
      </c>
    </row>
    <row r="149" spans="1:10" ht="18" customHeight="1" thickBot="1">
      <c r="A149" s="214" t="s">
        <v>736</v>
      </c>
      <c r="B149" s="390" t="s">
        <v>585</v>
      </c>
      <c r="C149" s="237">
        <f aca="true" t="shared" si="23" ref="C149:E150">C150</f>
        <v>0</v>
      </c>
      <c r="D149" s="237">
        <f t="shared" si="23"/>
        <v>0</v>
      </c>
      <c r="E149" s="237">
        <f t="shared" si="23"/>
        <v>0</v>
      </c>
      <c r="F149" s="302">
        <v>53763.5</v>
      </c>
      <c r="G149" s="302">
        <v>53763.5</v>
      </c>
      <c r="H149" s="302" t="s">
        <v>736</v>
      </c>
      <c r="I149" s="354" t="s">
        <v>585</v>
      </c>
      <c r="J149" s="356">
        <v>53763.5</v>
      </c>
    </row>
    <row r="150" spans="1:10" ht="42" customHeight="1" thickBot="1">
      <c r="A150" s="202" t="s">
        <v>737</v>
      </c>
      <c r="B150" s="372" t="s">
        <v>500</v>
      </c>
      <c r="C150" s="235">
        <f t="shared" si="23"/>
        <v>0</v>
      </c>
      <c r="D150" s="235">
        <f t="shared" si="23"/>
        <v>0</v>
      </c>
      <c r="E150" s="235">
        <f t="shared" si="23"/>
        <v>0</v>
      </c>
      <c r="F150" s="302">
        <v>53763.5</v>
      </c>
      <c r="G150" s="302">
        <v>53763.5</v>
      </c>
      <c r="H150" s="302" t="s">
        <v>737</v>
      </c>
      <c r="I150" s="354" t="s">
        <v>500</v>
      </c>
      <c r="J150" s="356">
        <v>53763.5</v>
      </c>
    </row>
    <row r="151" spans="1:10" ht="39" customHeight="1" thickBot="1">
      <c r="A151" s="55" t="s">
        <v>738</v>
      </c>
      <c r="B151" s="400" t="s">
        <v>500</v>
      </c>
      <c r="C151" s="262"/>
      <c r="D151" s="234"/>
      <c r="E151" s="234"/>
      <c r="F151" s="302">
        <v>53763.5</v>
      </c>
      <c r="G151" s="302">
        <v>53763.5</v>
      </c>
      <c r="H151" s="302" t="s">
        <v>738</v>
      </c>
      <c r="I151" s="354" t="s">
        <v>500</v>
      </c>
      <c r="J151" s="356">
        <v>53763.5</v>
      </c>
    </row>
    <row r="152" spans="1:10" ht="24.75" customHeight="1" thickBot="1">
      <c r="A152" s="220" t="s">
        <v>739</v>
      </c>
      <c r="B152" s="390" t="s">
        <v>586</v>
      </c>
      <c r="C152" s="256">
        <f>C153</f>
        <v>6810334.65</v>
      </c>
      <c r="D152" s="256">
        <f>D153</f>
        <v>468720</v>
      </c>
      <c r="E152" s="256">
        <f>E153</f>
        <v>468720</v>
      </c>
      <c r="F152" s="302">
        <v>5424449.130000001</v>
      </c>
      <c r="G152" s="302">
        <v>4954659.88</v>
      </c>
      <c r="H152" s="302" t="s">
        <v>739</v>
      </c>
      <c r="I152" s="354" t="s">
        <v>586</v>
      </c>
      <c r="J152" s="356">
        <v>4954659.88</v>
      </c>
    </row>
    <row r="153" spans="1:10" ht="20.25" customHeight="1" thickBot="1">
      <c r="A153" s="221" t="s">
        <v>740</v>
      </c>
      <c r="B153" s="372" t="s">
        <v>116</v>
      </c>
      <c r="C153" s="249">
        <f>SUM(C154:C167)</f>
        <v>6810334.65</v>
      </c>
      <c r="D153" s="249">
        <f>SUM(D154:D167)</f>
        <v>468720</v>
      </c>
      <c r="E153" s="249">
        <f>SUM(E154:E167)</f>
        <v>468720</v>
      </c>
      <c r="F153" s="302">
        <v>5424449.130000001</v>
      </c>
      <c r="G153" s="302">
        <v>4954659.88</v>
      </c>
      <c r="H153" s="302" t="s">
        <v>740</v>
      </c>
      <c r="I153" s="354" t="s">
        <v>116</v>
      </c>
      <c r="J153" s="356">
        <v>4954659.88</v>
      </c>
    </row>
    <row r="154" spans="1:10" ht="81" customHeight="1" thickBot="1">
      <c r="A154" s="21" t="s">
        <v>741</v>
      </c>
      <c r="B154" s="400" t="s">
        <v>133</v>
      </c>
      <c r="C154" s="234">
        <v>468720</v>
      </c>
      <c r="D154" s="234">
        <v>468720</v>
      </c>
      <c r="E154" s="234">
        <v>468720</v>
      </c>
      <c r="F154" s="302">
        <v>457380</v>
      </c>
      <c r="G154" s="302">
        <v>457380</v>
      </c>
      <c r="H154" s="302" t="s">
        <v>741</v>
      </c>
      <c r="I154" s="354" t="s">
        <v>133</v>
      </c>
      <c r="J154" s="356">
        <v>457380</v>
      </c>
    </row>
    <row r="155" spans="1:12" ht="100.5" customHeight="1" thickBot="1">
      <c r="A155" s="21" t="s">
        <v>741</v>
      </c>
      <c r="B155" s="400" t="s">
        <v>180</v>
      </c>
      <c r="C155" s="262">
        <v>5423677</v>
      </c>
      <c r="D155" s="234"/>
      <c r="E155" s="234"/>
      <c r="F155" s="300">
        <v>2716475</v>
      </c>
      <c r="G155" s="302">
        <v>2716475</v>
      </c>
      <c r="H155" s="302" t="s">
        <v>741</v>
      </c>
      <c r="I155" s="354" t="s">
        <v>180</v>
      </c>
      <c r="J155" s="356">
        <v>2716475</v>
      </c>
      <c r="L155" s="299"/>
    </row>
    <row r="156" spans="1:10" ht="83.25" customHeight="1" hidden="1" thickBot="1">
      <c r="A156" s="21" t="s">
        <v>741</v>
      </c>
      <c r="B156" s="400" t="s">
        <v>485</v>
      </c>
      <c r="C156" s="234"/>
      <c r="D156" s="234"/>
      <c r="E156" s="234"/>
      <c r="F156" s="302">
        <v>0</v>
      </c>
      <c r="G156" s="302">
        <v>0</v>
      </c>
      <c r="H156" s="302" t="s">
        <v>741</v>
      </c>
      <c r="I156" s="354" t="s">
        <v>485</v>
      </c>
      <c r="J156" s="356">
        <v>0</v>
      </c>
    </row>
    <row r="157" spans="1:10" ht="65.25" customHeight="1" hidden="1" thickBot="1">
      <c r="A157" s="21" t="s">
        <v>741</v>
      </c>
      <c r="B157" s="400" t="s">
        <v>1001</v>
      </c>
      <c r="C157" s="234"/>
      <c r="D157" s="234"/>
      <c r="E157" s="234"/>
      <c r="F157" s="302">
        <v>0</v>
      </c>
      <c r="G157" s="302">
        <v>0</v>
      </c>
      <c r="H157" s="302" t="s">
        <v>741</v>
      </c>
      <c r="I157" s="354" t="s">
        <v>1001</v>
      </c>
      <c r="J157" s="356">
        <v>0</v>
      </c>
    </row>
    <row r="158" spans="1:10" ht="75.75" customHeight="1" hidden="1" thickBot="1">
      <c r="A158" s="21" t="s">
        <v>741</v>
      </c>
      <c r="B158" s="400" t="s">
        <v>490</v>
      </c>
      <c r="C158" s="234"/>
      <c r="D158" s="234"/>
      <c r="E158" s="234"/>
      <c r="F158" s="302">
        <v>0</v>
      </c>
      <c r="G158" s="302">
        <v>0</v>
      </c>
      <c r="H158" s="302" t="s">
        <v>741</v>
      </c>
      <c r="I158" s="354" t="s">
        <v>490</v>
      </c>
      <c r="J158" s="356">
        <v>0</v>
      </c>
    </row>
    <row r="159" spans="1:10" ht="65.25" customHeight="1" hidden="1" thickBot="1">
      <c r="A159" s="21" t="s">
        <v>741</v>
      </c>
      <c r="B159" s="400" t="s">
        <v>1002</v>
      </c>
      <c r="C159" s="234"/>
      <c r="D159" s="234"/>
      <c r="E159" s="234"/>
      <c r="F159" s="302">
        <v>0</v>
      </c>
      <c r="G159" s="302">
        <v>0</v>
      </c>
      <c r="H159" s="302" t="s">
        <v>741</v>
      </c>
      <c r="I159" s="354" t="s">
        <v>1002</v>
      </c>
      <c r="J159" s="356">
        <v>0</v>
      </c>
    </row>
    <row r="160" spans="1:10" ht="68.25" customHeight="1" hidden="1" thickBot="1">
      <c r="A160" s="21"/>
      <c r="B160" s="400" t="s">
        <v>1132</v>
      </c>
      <c r="C160" s="234"/>
      <c r="D160" s="234"/>
      <c r="E160" s="234"/>
      <c r="F160" s="302">
        <v>469789.25</v>
      </c>
      <c r="G160" s="302">
        <v>0</v>
      </c>
      <c r="H160" s="302" t="s">
        <v>741</v>
      </c>
      <c r="I160" s="354" t="s">
        <v>1057</v>
      </c>
      <c r="J160" s="356">
        <v>0</v>
      </c>
    </row>
    <row r="161" spans="1:10" ht="117.75" customHeight="1" thickBot="1">
      <c r="A161" s="21" t="s">
        <v>741</v>
      </c>
      <c r="B161" s="400" t="s">
        <v>1022</v>
      </c>
      <c r="C161" s="262">
        <v>869562.65</v>
      </c>
      <c r="D161" s="234"/>
      <c r="E161" s="234"/>
      <c r="F161" s="302">
        <v>619181.65</v>
      </c>
      <c r="G161" s="302">
        <v>619181.65</v>
      </c>
      <c r="H161" s="302" t="s">
        <v>741</v>
      </c>
      <c r="I161" s="354" t="s">
        <v>1022</v>
      </c>
      <c r="J161" s="356">
        <v>619181.65</v>
      </c>
    </row>
    <row r="162" spans="1:5" ht="85.5" customHeight="1" thickBot="1">
      <c r="A162" s="21" t="s">
        <v>741</v>
      </c>
      <c r="B162" s="437" t="s">
        <v>1423</v>
      </c>
      <c r="C162" s="440">
        <v>18375</v>
      </c>
      <c r="D162" s="234"/>
      <c r="E162" s="234"/>
    </row>
    <row r="163" spans="1:5" ht="71.25" customHeight="1" thickBot="1">
      <c r="A163" s="21" t="s">
        <v>741</v>
      </c>
      <c r="B163" s="437" t="s">
        <v>1424</v>
      </c>
      <c r="C163" s="365">
        <v>30000</v>
      </c>
      <c r="D163" s="234"/>
      <c r="E163" s="234"/>
    </row>
    <row r="164" spans="1:10" ht="81" customHeight="1" thickBot="1">
      <c r="A164" s="21" t="s">
        <v>741</v>
      </c>
      <c r="B164" s="400" t="s">
        <v>1422</v>
      </c>
      <c r="C164" s="234"/>
      <c r="D164" s="234"/>
      <c r="E164" s="234"/>
      <c r="F164" s="302">
        <v>1161623.23</v>
      </c>
      <c r="G164" s="302">
        <v>1161623.23</v>
      </c>
      <c r="H164" s="302" t="s">
        <v>741</v>
      </c>
      <c r="I164" s="354" t="s">
        <v>1101</v>
      </c>
      <c r="J164" s="356">
        <v>1161623.23</v>
      </c>
    </row>
    <row r="165" spans="1:10" ht="54.75" customHeight="1" hidden="1" thickBot="1">
      <c r="A165" s="21" t="s">
        <v>741</v>
      </c>
      <c r="B165" s="410" t="s">
        <v>1003</v>
      </c>
      <c r="C165" s="364"/>
      <c r="D165" s="364"/>
      <c r="E165" s="364"/>
      <c r="F165" s="302">
        <v>0</v>
      </c>
      <c r="G165" s="302">
        <v>0</v>
      </c>
      <c r="H165" s="302" t="s">
        <v>741</v>
      </c>
      <c r="I165" s="354" t="s">
        <v>1003</v>
      </c>
      <c r="J165" s="356">
        <v>0</v>
      </c>
    </row>
    <row r="166" spans="1:10" ht="87.75" customHeight="1" thickBot="1">
      <c r="A166" s="434" t="s">
        <v>741</v>
      </c>
      <c r="B166" s="436" t="s">
        <v>1004</v>
      </c>
      <c r="C166" s="435"/>
      <c r="D166" s="365"/>
      <c r="E166" s="365"/>
      <c r="F166" s="302">
        <v>0</v>
      </c>
      <c r="G166" s="302">
        <v>0</v>
      </c>
      <c r="H166" s="302" t="s">
        <v>741</v>
      </c>
      <c r="I166" s="354" t="s">
        <v>1004</v>
      </c>
      <c r="J166" s="356">
        <v>0</v>
      </c>
    </row>
    <row r="167" spans="1:5" ht="80.25" customHeight="1" thickBot="1">
      <c r="A167" s="21" t="s">
        <v>741</v>
      </c>
      <c r="B167" s="407" t="s">
        <v>1142</v>
      </c>
      <c r="C167" s="365"/>
      <c r="D167" s="365"/>
      <c r="E167" s="365"/>
    </row>
    <row r="168" spans="1:10" ht="34.5" customHeight="1" thickBot="1">
      <c r="A168" s="336" t="s">
        <v>742</v>
      </c>
      <c r="B168" s="408" t="s">
        <v>501</v>
      </c>
      <c r="C168" s="257">
        <f>C169+C179+C182+C185</f>
        <v>150506322.94</v>
      </c>
      <c r="D168" s="257">
        <f>D169+D179+D182+D185</f>
        <v>136329480.27</v>
      </c>
      <c r="E168" s="257">
        <f>E169+E179+E182+E185</f>
        <v>136329379.39</v>
      </c>
      <c r="F168" s="302">
        <v>134818519.6</v>
      </c>
      <c r="G168" s="302">
        <v>134815643.83</v>
      </c>
      <c r="H168" s="302" t="s">
        <v>742</v>
      </c>
      <c r="I168" s="354" t="s">
        <v>501</v>
      </c>
      <c r="J168" s="356">
        <v>134815643.83</v>
      </c>
    </row>
    <row r="169" spans="1:10" ht="49.5" customHeight="1" thickBot="1">
      <c r="A169" s="220" t="s">
        <v>743</v>
      </c>
      <c r="B169" s="390" t="s">
        <v>587</v>
      </c>
      <c r="C169" s="256">
        <f>C170</f>
        <v>2157913.17</v>
      </c>
      <c r="D169" s="256">
        <f>D170</f>
        <v>2011167.7</v>
      </c>
      <c r="E169" s="256">
        <f>E170</f>
        <v>2011167.7</v>
      </c>
      <c r="F169" s="302">
        <v>1892233.66</v>
      </c>
      <c r="G169" s="302">
        <v>1892233.66</v>
      </c>
      <c r="H169" s="302" t="s">
        <v>743</v>
      </c>
      <c r="I169" s="354" t="s">
        <v>587</v>
      </c>
      <c r="J169" s="356">
        <v>1892233.66</v>
      </c>
    </row>
    <row r="170" spans="1:10" ht="52.5" customHeight="1" thickBot="1">
      <c r="A170" s="221" t="s">
        <v>744</v>
      </c>
      <c r="B170" s="372" t="s">
        <v>96</v>
      </c>
      <c r="C170" s="249">
        <f>SUM(C171:C178)</f>
        <v>2157913.17</v>
      </c>
      <c r="D170" s="249">
        <f>SUM(D171:D178)</f>
        <v>2011167.7</v>
      </c>
      <c r="E170" s="249">
        <f>SUM(E171:E178)</f>
        <v>2011167.7</v>
      </c>
      <c r="F170" s="302">
        <v>1892233.66</v>
      </c>
      <c r="G170" s="302">
        <v>1892233.66</v>
      </c>
      <c r="H170" s="302" t="s">
        <v>744</v>
      </c>
      <c r="I170" s="354" t="s">
        <v>96</v>
      </c>
      <c r="J170" s="356">
        <v>1892233.66</v>
      </c>
    </row>
    <row r="171" spans="1:10" ht="69.75" customHeight="1" thickBot="1">
      <c r="A171" s="222" t="s">
        <v>745</v>
      </c>
      <c r="B171" s="385" t="s">
        <v>67</v>
      </c>
      <c r="C171" s="279">
        <v>461797.06</v>
      </c>
      <c r="D171" s="279">
        <v>403258</v>
      </c>
      <c r="E171" s="279">
        <v>403258</v>
      </c>
      <c r="F171" s="302">
        <v>447139.3</v>
      </c>
      <c r="G171" s="302">
        <v>447139.3</v>
      </c>
      <c r="H171" s="302" t="s">
        <v>745</v>
      </c>
      <c r="I171" s="354" t="s">
        <v>67</v>
      </c>
      <c r="J171" s="356">
        <v>447139.3</v>
      </c>
    </row>
    <row r="172" spans="1:10" ht="79.5" thickBot="1">
      <c r="A172" s="222" t="s">
        <v>745</v>
      </c>
      <c r="B172" s="385" t="s">
        <v>68</v>
      </c>
      <c r="C172" s="234">
        <v>10273.5</v>
      </c>
      <c r="D172" s="234">
        <v>10492</v>
      </c>
      <c r="E172" s="234">
        <v>10492</v>
      </c>
      <c r="F172" s="302">
        <v>10492</v>
      </c>
      <c r="G172" s="302">
        <v>10492</v>
      </c>
      <c r="H172" s="302" t="s">
        <v>745</v>
      </c>
      <c r="I172" s="354" t="s">
        <v>68</v>
      </c>
      <c r="J172" s="356">
        <v>10492</v>
      </c>
    </row>
    <row r="173" spans="1:10" ht="179.25" thickBot="1">
      <c r="A173" s="222" t="s">
        <v>745</v>
      </c>
      <c r="B173" s="385" t="s">
        <v>1005</v>
      </c>
      <c r="C173" s="439">
        <v>285395</v>
      </c>
      <c r="D173" s="321">
        <v>305196</v>
      </c>
      <c r="E173" s="321">
        <v>305196</v>
      </c>
      <c r="F173" s="302">
        <v>372615</v>
      </c>
      <c r="G173" s="302">
        <v>372615</v>
      </c>
      <c r="H173" s="302" t="s">
        <v>745</v>
      </c>
      <c r="I173" s="354" t="s">
        <v>1005</v>
      </c>
      <c r="J173" s="356">
        <v>372615</v>
      </c>
    </row>
    <row r="174" spans="1:10" ht="120.75" customHeight="1" thickBot="1">
      <c r="A174" s="222" t="s">
        <v>745</v>
      </c>
      <c r="B174" s="385" t="s">
        <v>1163</v>
      </c>
      <c r="C174" s="439">
        <v>1146008.95</v>
      </c>
      <c r="D174" s="321">
        <v>1217512.8</v>
      </c>
      <c r="E174" s="321">
        <v>1217512.8</v>
      </c>
      <c r="F174" s="302">
        <v>771988.7</v>
      </c>
      <c r="G174" s="302">
        <v>771988.7</v>
      </c>
      <c r="H174" s="302" t="s">
        <v>745</v>
      </c>
      <c r="I174" s="354" t="s">
        <v>69</v>
      </c>
      <c r="J174" s="356">
        <v>771988.7</v>
      </c>
    </row>
    <row r="175" spans="1:10" ht="123" customHeight="1" thickBot="1">
      <c r="A175" s="222" t="s">
        <v>745</v>
      </c>
      <c r="B175" s="385" t="s">
        <v>15</v>
      </c>
      <c r="C175" s="322"/>
      <c r="D175" s="322"/>
      <c r="E175" s="322"/>
      <c r="F175" s="302">
        <v>37380</v>
      </c>
      <c r="G175" s="302">
        <v>37380</v>
      </c>
      <c r="H175" s="302" t="s">
        <v>745</v>
      </c>
      <c r="I175" s="354" t="s">
        <v>15</v>
      </c>
      <c r="J175" s="356">
        <v>37380</v>
      </c>
    </row>
    <row r="176" spans="1:10" ht="154.5" customHeight="1" thickBot="1">
      <c r="A176" s="222" t="s">
        <v>745</v>
      </c>
      <c r="B176" s="409" t="s">
        <v>93</v>
      </c>
      <c r="C176" s="234">
        <v>140392</v>
      </c>
      <c r="D176" s="234"/>
      <c r="E176" s="234"/>
      <c r="F176" s="302">
        <v>140392</v>
      </c>
      <c r="G176" s="302">
        <v>140392</v>
      </c>
      <c r="H176" s="302" t="s">
        <v>745</v>
      </c>
      <c r="I176" s="354" t="s">
        <v>93</v>
      </c>
      <c r="J176" s="356">
        <v>140392</v>
      </c>
    </row>
    <row r="177" spans="1:10" ht="102.75" customHeight="1" thickBot="1">
      <c r="A177" s="223" t="s">
        <v>745</v>
      </c>
      <c r="B177" s="405" t="s">
        <v>944</v>
      </c>
      <c r="C177" s="234">
        <v>61966.66</v>
      </c>
      <c r="D177" s="234">
        <v>22628.9</v>
      </c>
      <c r="E177" s="234">
        <v>22628.9</v>
      </c>
      <c r="F177" s="302">
        <v>61406.66</v>
      </c>
      <c r="G177" s="302">
        <v>61406.66</v>
      </c>
      <c r="H177" s="302" t="s">
        <v>745</v>
      </c>
      <c r="I177" s="354" t="s">
        <v>944</v>
      </c>
      <c r="J177" s="356">
        <v>61406.66</v>
      </c>
    </row>
    <row r="178" spans="1:10" ht="105" customHeight="1" thickBot="1">
      <c r="A178" s="78" t="s">
        <v>745</v>
      </c>
      <c r="B178" s="410" t="s">
        <v>1006</v>
      </c>
      <c r="C178" s="279">
        <v>52080</v>
      </c>
      <c r="D178" s="279">
        <v>52080</v>
      </c>
      <c r="E178" s="279">
        <v>52080</v>
      </c>
      <c r="F178" s="302">
        <v>50820</v>
      </c>
      <c r="G178" s="302">
        <v>50820</v>
      </c>
      <c r="H178" s="302" t="s">
        <v>745</v>
      </c>
      <c r="I178" s="354" t="s">
        <v>1006</v>
      </c>
      <c r="J178" s="356">
        <v>50820</v>
      </c>
    </row>
    <row r="179" spans="1:10" ht="81.75" customHeight="1" thickBot="1">
      <c r="A179" s="214" t="s">
        <v>746</v>
      </c>
      <c r="B179" s="411" t="s">
        <v>763</v>
      </c>
      <c r="C179" s="237">
        <f aca="true" t="shared" si="24" ref="C179:E180">C180</f>
        <v>13242719.16</v>
      </c>
      <c r="D179" s="237">
        <f t="shared" si="24"/>
        <v>4721112</v>
      </c>
      <c r="E179" s="237">
        <f t="shared" si="24"/>
        <v>4721112</v>
      </c>
      <c r="F179" s="302">
        <v>7360531.2</v>
      </c>
      <c r="G179" s="302">
        <v>7360531.2</v>
      </c>
      <c r="H179" s="302" t="s">
        <v>746</v>
      </c>
      <c r="I179" s="354" t="s">
        <v>763</v>
      </c>
      <c r="J179" s="356">
        <v>7360531.2</v>
      </c>
    </row>
    <row r="180" spans="1:10" ht="82.5" customHeight="1" thickBot="1">
      <c r="A180" s="202" t="s">
        <v>747</v>
      </c>
      <c r="B180" s="412" t="s">
        <v>697</v>
      </c>
      <c r="C180" s="235">
        <f t="shared" si="24"/>
        <v>13242719.16</v>
      </c>
      <c r="D180" s="235">
        <f t="shared" si="24"/>
        <v>4721112</v>
      </c>
      <c r="E180" s="235">
        <f t="shared" si="24"/>
        <v>4721112</v>
      </c>
      <c r="F180" s="302">
        <v>7360531.2</v>
      </c>
      <c r="G180" s="302">
        <v>7360531.2</v>
      </c>
      <c r="H180" s="302" t="s">
        <v>747</v>
      </c>
      <c r="I180" s="354" t="s">
        <v>697</v>
      </c>
      <c r="J180" s="356">
        <v>7360531.2</v>
      </c>
    </row>
    <row r="181" spans="1:10" ht="84" customHeight="1" thickBot="1">
      <c r="A181" s="224" t="s">
        <v>748</v>
      </c>
      <c r="B181" s="410" t="s">
        <v>697</v>
      </c>
      <c r="C181" s="320">
        <v>13242719.16</v>
      </c>
      <c r="D181" s="262">
        <v>4721112</v>
      </c>
      <c r="E181" s="320">
        <v>4721112</v>
      </c>
      <c r="F181" s="301">
        <v>7360531.2</v>
      </c>
      <c r="G181" s="302">
        <v>7360531.2</v>
      </c>
      <c r="H181" s="301" t="s">
        <v>748</v>
      </c>
      <c r="I181" s="354" t="s">
        <v>697</v>
      </c>
      <c r="J181" s="356">
        <v>7360531.2</v>
      </c>
    </row>
    <row r="182" spans="1:10" ht="69.75" customHeight="1" thickBot="1">
      <c r="A182" s="214" t="s">
        <v>749</v>
      </c>
      <c r="B182" s="390" t="s">
        <v>588</v>
      </c>
      <c r="C182" s="237">
        <f aca="true" t="shared" si="25" ref="C182:E183">C183</f>
        <v>16568.11</v>
      </c>
      <c r="D182" s="237">
        <f t="shared" si="25"/>
        <v>988.57</v>
      </c>
      <c r="E182" s="237">
        <f t="shared" si="25"/>
        <v>887.69</v>
      </c>
      <c r="F182" s="302">
        <v>6357.74</v>
      </c>
      <c r="G182" s="302">
        <v>3481.97</v>
      </c>
      <c r="H182" s="302" t="s">
        <v>749</v>
      </c>
      <c r="I182" s="354" t="s">
        <v>588</v>
      </c>
      <c r="J182" s="356">
        <v>3481.97</v>
      </c>
    </row>
    <row r="183" spans="1:10" ht="79.5" thickBot="1">
      <c r="A183" s="202" t="s">
        <v>750</v>
      </c>
      <c r="B183" s="372" t="s">
        <v>481</v>
      </c>
      <c r="C183" s="235">
        <f t="shared" si="25"/>
        <v>16568.11</v>
      </c>
      <c r="D183" s="235">
        <f t="shared" si="25"/>
        <v>988.57</v>
      </c>
      <c r="E183" s="235">
        <f t="shared" si="25"/>
        <v>887.69</v>
      </c>
      <c r="F183" s="302">
        <v>6357.74</v>
      </c>
      <c r="G183" s="302">
        <v>3481.97</v>
      </c>
      <c r="H183" s="302" t="s">
        <v>750</v>
      </c>
      <c r="I183" s="354" t="s">
        <v>481</v>
      </c>
      <c r="J183" s="356">
        <v>3481.97</v>
      </c>
    </row>
    <row r="184" spans="1:10" ht="85.5" customHeight="1">
      <c r="A184" s="366" t="s">
        <v>751</v>
      </c>
      <c r="B184" s="409" t="s">
        <v>481</v>
      </c>
      <c r="C184" s="320">
        <v>16568.11</v>
      </c>
      <c r="D184" s="320">
        <v>988.57</v>
      </c>
      <c r="E184" s="320">
        <v>887.69</v>
      </c>
      <c r="F184" s="301">
        <v>6357.74</v>
      </c>
      <c r="G184" s="301">
        <v>3481.97</v>
      </c>
      <c r="H184" s="301" t="s">
        <v>751</v>
      </c>
      <c r="I184" s="354" t="s">
        <v>481</v>
      </c>
      <c r="J184" s="356">
        <v>3481.97</v>
      </c>
    </row>
    <row r="185" spans="1:10" ht="16.5" customHeight="1" thickBot="1">
      <c r="A185" s="306" t="s">
        <v>752</v>
      </c>
      <c r="B185" s="413" t="s">
        <v>589</v>
      </c>
      <c r="C185" s="307">
        <f>C186</f>
        <v>135089122.5</v>
      </c>
      <c r="D185" s="307">
        <f>D186</f>
        <v>129596212</v>
      </c>
      <c r="E185" s="307">
        <f>E186</f>
        <v>129596212</v>
      </c>
      <c r="F185" s="302">
        <v>125249230</v>
      </c>
      <c r="G185" s="302">
        <v>125249230</v>
      </c>
      <c r="H185" s="302" t="s">
        <v>752</v>
      </c>
      <c r="I185" s="354" t="s">
        <v>589</v>
      </c>
      <c r="J185" s="356">
        <v>125249230</v>
      </c>
    </row>
    <row r="186" spans="1:10" ht="21" customHeight="1" thickBot="1">
      <c r="A186" s="211" t="s">
        <v>753</v>
      </c>
      <c r="B186" s="387" t="s">
        <v>165</v>
      </c>
      <c r="C186" s="243">
        <f>SUM(C187:C189)</f>
        <v>135089122.5</v>
      </c>
      <c r="D186" s="243">
        <f>SUM(D187:D189)</f>
        <v>129596212</v>
      </c>
      <c r="E186" s="243">
        <f>SUM(E187:E189)</f>
        <v>129596212</v>
      </c>
      <c r="F186" s="302">
        <v>125249230</v>
      </c>
      <c r="G186" s="302">
        <v>125249230</v>
      </c>
      <c r="H186" s="302" t="s">
        <v>753</v>
      </c>
      <c r="I186" s="354" t="s">
        <v>165</v>
      </c>
      <c r="J186" s="356">
        <v>125249230</v>
      </c>
    </row>
    <row r="187" spans="1:10" ht="164.25" customHeight="1" thickBot="1">
      <c r="A187" s="222" t="s">
        <v>754</v>
      </c>
      <c r="B187" s="385" t="s">
        <v>1007</v>
      </c>
      <c r="C187" s="260">
        <v>42633110</v>
      </c>
      <c r="D187" s="305">
        <v>44867894</v>
      </c>
      <c r="E187" s="305">
        <v>44867894</v>
      </c>
      <c r="F187" s="302">
        <v>40520912</v>
      </c>
      <c r="G187" s="302">
        <v>40520912</v>
      </c>
      <c r="H187" s="302" t="s">
        <v>754</v>
      </c>
      <c r="I187" s="354" t="s">
        <v>1007</v>
      </c>
      <c r="J187" s="356">
        <v>40520912</v>
      </c>
    </row>
    <row r="188" spans="1:10" ht="209.25" customHeight="1" thickBot="1">
      <c r="A188" s="222" t="s">
        <v>754</v>
      </c>
      <c r="B188" s="385" t="s">
        <v>1008</v>
      </c>
      <c r="C188" s="262">
        <v>86359496</v>
      </c>
      <c r="D188" s="234">
        <v>79121658</v>
      </c>
      <c r="E188" s="234">
        <v>79121658</v>
      </c>
      <c r="F188" s="302">
        <v>79121658</v>
      </c>
      <c r="G188" s="302">
        <v>79121658</v>
      </c>
      <c r="H188" s="302" t="s">
        <v>754</v>
      </c>
      <c r="I188" s="354" t="s">
        <v>1008</v>
      </c>
      <c r="J188" s="356">
        <v>79121658</v>
      </c>
    </row>
    <row r="189" spans="1:10" ht="194.25" customHeight="1" thickBot="1">
      <c r="A189" s="223" t="s">
        <v>754</v>
      </c>
      <c r="B189" s="409" t="s">
        <v>1009</v>
      </c>
      <c r="C189" s="320">
        <v>6096516.5</v>
      </c>
      <c r="D189" s="279">
        <v>5606660</v>
      </c>
      <c r="E189" s="279">
        <v>5606660</v>
      </c>
      <c r="F189" s="302">
        <v>5606660</v>
      </c>
      <c r="G189" s="302">
        <v>5606660</v>
      </c>
      <c r="H189" s="302" t="s">
        <v>754</v>
      </c>
      <c r="I189" s="354" t="s">
        <v>1009</v>
      </c>
      <c r="J189" s="356">
        <v>5606660</v>
      </c>
    </row>
    <row r="190" spans="1:10" ht="20.25" customHeight="1" thickBot="1">
      <c r="A190" s="225" t="s">
        <v>755</v>
      </c>
      <c r="B190" s="414" t="s">
        <v>138</v>
      </c>
      <c r="C190" s="258">
        <f>C191+C194+C197</f>
        <v>22836082.93</v>
      </c>
      <c r="D190" s="258">
        <f>D191+D194</f>
        <v>6608651.05</v>
      </c>
      <c r="E190" s="258">
        <f>E191+E194</f>
        <v>6851446.3</v>
      </c>
      <c r="F190" s="302">
        <v>6319284.75</v>
      </c>
      <c r="G190" s="302">
        <v>6319284.75</v>
      </c>
      <c r="H190" s="302" t="s">
        <v>755</v>
      </c>
      <c r="I190" s="354" t="s">
        <v>138</v>
      </c>
      <c r="J190" s="356">
        <v>12645658.5</v>
      </c>
    </row>
    <row r="191" spans="1:10" ht="68.25" customHeight="1" thickBot="1">
      <c r="A191" s="214" t="s">
        <v>1010</v>
      </c>
      <c r="B191" s="415" t="s">
        <v>846</v>
      </c>
      <c r="C191" s="237">
        <f aca="true" t="shared" si="26" ref="C191:E192">C192</f>
        <v>554530.05</v>
      </c>
      <c r="D191" s="237">
        <f t="shared" si="26"/>
        <v>515291.05</v>
      </c>
      <c r="E191" s="237">
        <f t="shared" si="26"/>
        <v>445606.3</v>
      </c>
      <c r="F191" s="302">
        <v>69684.75</v>
      </c>
      <c r="G191" s="302">
        <v>69684.75</v>
      </c>
      <c r="H191" s="302" t="s">
        <v>1010</v>
      </c>
      <c r="I191" s="354" t="s">
        <v>846</v>
      </c>
      <c r="J191" s="356">
        <v>69684.75</v>
      </c>
    </row>
    <row r="192" spans="1:10" ht="83.25" customHeight="1" thickBot="1">
      <c r="A192" s="202" t="s">
        <v>847</v>
      </c>
      <c r="B192" s="372" t="s">
        <v>833</v>
      </c>
      <c r="C192" s="235">
        <f t="shared" si="26"/>
        <v>554530.05</v>
      </c>
      <c r="D192" s="235">
        <f t="shared" si="26"/>
        <v>515291.05</v>
      </c>
      <c r="E192" s="235">
        <f t="shared" si="26"/>
        <v>445606.3</v>
      </c>
      <c r="F192" s="302">
        <v>69684.75</v>
      </c>
      <c r="G192" s="302">
        <v>69684.75</v>
      </c>
      <c r="H192" s="302" t="s">
        <v>847</v>
      </c>
      <c r="I192" s="354" t="s">
        <v>833</v>
      </c>
      <c r="J192" s="356">
        <v>69684.75</v>
      </c>
    </row>
    <row r="193" spans="1:10" ht="84.75" customHeight="1" thickBot="1">
      <c r="A193" s="171" t="s">
        <v>832</v>
      </c>
      <c r="B193" s="416" t="s">
        <v>833</v>
      </c>
      <c r="C193" s="262">
        <v>554530.05</v>
      </c>
      <c r="D193" s="262">
        <v>515291.05</v>
      </c>
      <c r="E193" s="262">
        <v>445606.3</v>
      </c>
      <c r="F193" s="302">
        <v>69684.75</v>
      </c>
      <c r="G193" s="302">
        <v>69684.75</v>
      </c>
      <c r="H193" s="302" t="s">
        <v>832</v>
      </c>
      <c r="I193" s="354" t="s">
        <v>833</v>
      </c>
      <c r="J193" s="356">
        <v>69684.75</v>
      </c>
    </row>
    <row r="194" spans="1:10" ht="87" customHeight="1" thickBot="1">
      <c r="A194" s="263" t="s">
        <v>963</v>
      </c>
      <c r="B194" s="417" t="s">
        <v>1133</v>
      </c>
      <c r="C194" s="264">
        <f aca="true" t="shared" si="27" ref="C194:E195">C195</f>
        <v>6093360</v>
      </c>
      <c r="D194" s="264">
        <f t="shared" si="27"/>
        <v>6093360</v>
      </c>
      <c r="E194" s="264">
        <f t="shared" si="27"/>
        <v>6405840</v>
      </c>
      <c r="F194" s="302">
        <v>6249600</v>
      </c>
      <c r="G194" s="302">
        <v>6249600</v>
      </c>
      <c r="H194" s="302" t="s">
        <v>963</v>
      </c>
      <c r="I194" s="354" t="s">
        <v>964</v>
      </c>
      <c r="J194" s="356">
        <v>6249600</v>
      </c>
    </row>
    <row r="195" spans="1:10" ht="91.5" customHeight="1" thickBot="1">
      <c r="A195" s="265" t="s">
        <v>962</v>
      </c>
      <c r="B195" s="418" t="s">
        <v>1134</v>
      </c>
      <c r="C195" s="266">
        <f t="shared" si="27"/>
        <v>6093360</v>
      </c>
      <c r="D195" s="267">
        <f t="shared" si="27"/>
        <v>6093360</v>
      </c>
      <c r="E195" s="267">
        <f t="shared" si="27"/>
        <v>6405840</v>
      </c>
      <c r="F195" s="302">
        <v>6249600</v>
      </c>
      <c r="G195" s="302">
        <v>6249600</v>
      </c>
      <c r="H195" s="302" t="s">
        <v>962</v>
      </c>
      <c r="I195" s="354" t="s">
        <v>960</v>
      </c>
      <c r="J195" s="356">
        <v>6249600</v>
      </c>
    </row>
    <row r="196" spans="1:10" ht="88.5" customHeight="1" thickBot="1">
      <c r="A196" s="171" t="s">
        <v>961</v>
      </c>
      <c r="B196" s="419" t="s">
        <v>1134</v>
      </c>
      <c r="C196" s="262">
        <v>6093360</v>
      </c>
      <c r="D196" s="339">
        <v>6093360</v>
      </c>
      <c r="E196" s="339">
        <v>6405840</v>
      </c>
      <c r="F196" s="302">
        <v>6249600</v>
      </c>
      <c r="G196" s="302">
        <v>6249600</v>
      </c>
      <c r="H196" s="302" t="s">
        <v>961</v>
      </c>
      <c r="I196" s="354" t="s">
        <v>960</v>
      </c>
      <c r="J196" s="356">
        <v>6249600</v>
      </c>
    </row>
    <row r="197" spans="1:10" ht="45.75" customHeight="1" thickBot="1">
      <c r="A197" s="263" t="s">
        <v>1109</v>
      </c>
      <c r="B197" s="420" t="s">
        <v>1110</v>
      </c>
      <c r="C197" s="264">
        <f aca="true" t="shared" si="28" ref="C197:E198">C198</f>
        <v>16188192.88</v>
      </c>
      <c r="D197" s="264">
        <f t="shared" si="28"/>
        <v>0</v>
      </c>
      <c r="E197" s="264">
        <f t="shared" si="28"/>
        <v>0</v>
      </c>
      <c r="G197" s="302">
        <v>0</v>
      </c>
      <c r="H197" s="302" t="s">
        <v>1109</v>
      </c>
      <c r="I197" s="354" t="s">
        <v>1110</v>
      </c>
      <c r="J197" s="356">
        <v>6326373.75</v>
      </c>
    </row>
    <row r="198" spans="1:10" ht="38.25" customHeight="1" thickBot="1">
      <c r="A198" s="346" t="s">
        <v>1111</v>
      </c>
      <c r="B198" s="418" t="s">
        <v>204</v>
      </c>
      <c r="C198" s="266">
        <f>C199</f>
        <v>16188192.88</v>
      </c>
      <c r="D198" s="267">
        <f t="shared" si="28"/>
        <v>0</v>
      </c>
      <c r="E198" s="341">
        <f t="shared" si="28"/>
        <v>0</v>
      </c>
      <c r="G198" s="302">
        <v>0</v>
      </c>
      <c r="H198" s="302" t="s">
        <v>1111</v>
      </c>
      <c r="I198" s="354" t="s">
        <v>204</v>
      </c>
      <c r="J198" s="356">
        <v>6326373.75</v>
      </c>
    </row>
    <row r="199" spans="1:10" ht="43.5" customHeight="1" thickBot="1">
      <c r="A199" s="171" t="s">
        <v>1112</v>
      </c>
      <c r="B199" s="421" t="s">
        <v>204</v>
      </c>
      <c r="C199" s="262">
        <v>16188192.88</v>
      </c>
      <c r="D199" s="340"/>
      <c r="E199" s="262"/>
      <c r="G199" s="302">
        <v>0</v>
      </c>
      <c r="H199" s="302" t="s">
        <v>1112</v>
      </c>
      <c r="I199" s="354" t="s">
        <v>204</v>
      </c>
      <c r="J199" s="356">
        <v>6326373.75</v>
      </c>
    </row>
    <row r="200" spans="1:10" ht="71.25" customHeight="1" thickBot="1">
      <c r="A200" s="226" t="s">
        <v>590</v>
      </c>
      <c r="B200" s="422" t="s">
        <v>591</v>
      </c>
      <c r="C200" s="259">
        <f>C201</f>
        <v>-99456.87000000001</v>
      </c>
      <c r="D200" s="259">
        <f>D201</f>
        <v>0</v>
      </c>
      <c r="E200" s="259">
        <f>E201</f>
        <v>0</v>
      </c>
      <c r="F200" s="304">
        <v>-460748</v>
      </c>
      <c r="G200" s="304">
        <v>-460748</v>
      </c>
      <c r="H200" s="302" t="s">
        <v>590</v>
      </c>
      <c r="I200" s="354" t="s">
        <v>591</v>
      </c>
      <c r="J200" s="356">
        <v>-460748</v>
      </c>
    </row>
    <row r="201" spans="1:10" ht="65.25" customHeight="1" thickBot="1">
      <c r="A201" s="214" t="s">
        <v>756</v>
      </c>
      <c r="B201" s="415" t="s">
        <v>114</v>
      </c>
      <c r="C201" s="237">
        <f>C208+C202+C204+C206</f>
        <v>-99456.87000000001</v>
      </c>
      <c r="D201" s="237">
        <f>D208+D202+D204+D206</f>
        <v>0</v>
      </c>
      <c r="E201" s="237">
        <f>E208+E202+E204+E206</f>
        <v>0</v>
      </c>
      <c r="F201" s="304">
        <v>-460748</v>
      </c>
      <c r="G201" s="304">
        <v>-460748</v>
      </c>
      <c r="H201" s="302" t="s">
        <v>756</v>
      </c>
      <c r="I201" s="354" t="s">
        <v>114</v>
      </c>
      <c r="J201" s="356">
        <v>-460748</v>
      </c>
    </row>
    <row r="202" spans="1:7" ht="65.25" customHeight="1" thickBot="1">
      <c r="A202" s="202" t="s">
        <v>1437</v>
      </c>
      <c r="B202" s="372" t="s">
        <v>1439</v>
      </c>
      <c r="C202" s="235">
        <f>C203</f>
        <v>-38044.74</v>
      </c>
      <c r="D202" s="235">
        <f>D203</f>
        <v>0</v>
      </c>
      <c r="E202" s="235">
        <f>E203</f>
        <v>0</v>
      </c>
      <c r="F202" s="304"/>
      <c r="G202" s="304"/>
    </row>
    <row r="203" spans="1:7" ht="65.25" customHeight="1" thickBot="1">
      <c r="A203" s="171" t="s">
        <v>1438</v>
      </c>
      <c r="B203" s="419" t="s">
        <v>1439</v>
      </c>
      <c r="C203" s="262">
        <v>-38044.74</v>
      </c>
      <c r="D203" s="262"/>
      <c r="E203" s="262"/>
      <c r="F203" s="304"/>
      <c r="G203" s="304"/>
    </row>
    <row r="204" spans="1:7" ht="99.75" customHeight="1" thickBot="1">
      <c r="A204" s="202" t="s">
        <v>1442</v>
      </c>
      <c r="B204" s="372" t="s">
        <v>1441</v>
      </c>
      <c r="C204" s="235">
        <f>C205</f>
        <v>-12408.38</v>
      </c>
      <c r="D204" s="235">
        <f>D205</f>
        <v>0</v>
      </c>
      <c r="E204" s="235">
        <f>E205</f>
        <v>0</v>
      </c>
      <c r="F204" s="304"/>
      <c r="G204" s="304"/>
    </row>
    <row r="205" spans="1:7" ht="102" customHeight="1" thickBot="1">
      <c r="A205" s="171" t="s">
        <v>1440</v>
      </c>
      <c r="B205" s="419" t="s">
        <v>1441</v>
      </c>
      <c r="C205" s="262">
        <v>-12408.38</v>
      </c>
      <c r="D205" s="262"/>
      <c r="E205" s="262"/>
      <c r="F205" s="304"/>
      <c r="G205" s="304"/>
    </row>
    <row r="206" spans="1:7" ht="102" customHeight="1" thickBot="1">
      <c r="A206" s="202" t="s">
        <v>1446</v>
      </c>
      <c r="B206" s="372" t="s">
        <v>1447</v>
      </c>
      <c r="C206" s="235">
        <f>C207</f>
        <v>-1514.83</v>
      </c>
      <c r="D206" s="235">
        <f>D207</f>
        <v>0</v>
      </c>
      <c r="E206" s="235">
        <f>E207</f>
        <v>0</v>
      </c>
      <c r="F206" s="304"/>
      <c r="G206" s="304"/>
    </row>
    <row r="207" spans="1:7" ht="102" customHeight="1" thickBot="1">
      <c r="A207" s="171" t="s">
        <v>1445</v>
      </c>
      <c r="B207" s="419" t="s">
        <v>1447</v>
      </c>
      <c r="C207" s="262">
        <v>-1514.83</v>
      </c>
      <c r="D207" s="262"/>
      <c r="E207" s="262"/>
      <c r="F207" s="304"/>
      <c r="G207" s="304"/>
    </row>
    <row r="208" spans="1:10" ht="67.5" customHeight="1" thickBot="1">
      <c r="A208" s="202" t="s">
        <v>757</v>
      </c>
      <c r="B208" s="372" t="s">
        <v>484</v>
      </c>
      <c r="C208" s="235">
        <f>C209</f>
        <v>-47488.92</v>
      </c>
      <c r="D208" s="235">
        <f>D209</f>
        <v>0</v>
      </c>
      <c r="E208" s="235">
        <f>E209</f>
        <v>0</v>
      </c>
      <c r="F208" s="304">
        <v>-460748</v>
      </c>
      <c r="G208" s="304">
        <v>-460748</v>
      </c>
      <c r="H208" s="302" t="s">
        <v>757</v>
      </c>
      <c r="I208" s="354" t="s">
        <v>484</v>
      </c>
      <c r="J208" s="356">
        <v>-460748</v>
      </c>
    </row>
    <row r="209" spans="1:10" ht="69.75" customHeight="1" thickBot="1">
      <c r="A209" s="171" t="s">
        <v>758</v>
      </c>
      <c r="B209" s="423" t="s">
        <v>484</v>
      </c>
      <c r="C209" s="305">
        <v>-47488.92</v>
      </c>
      <c r="D209" s="260">
        <v>0</v>
      </c>
      <c r="E209" s="260">
        <v>0</v>
      </c>
      <c r="F209" s="304">
        <v>-460748</v>
      </c>
      <c r="G209" s="304">
        <v>-460748</v>
      </c>
      <c r="H209" s="302" t="s">
        <v>758</v>
      </c>
      <c r="I209" s="354" t="s">
        <v>484</v>
      </c>
      <c r="J209" s="356">
        <v>-460748</v>
      </c>
    </row>
    <row r="210" spans="1:10" ht="18.75" customHeight="1" thickBot="1">
      <c r="A210" s="227"/>
      <c r="B210" s="425" t="s">
        <v>74</v>
      </c>
      <c r="C210" s="261">
        <f>C115+C12</f>
        <v>422161892.45</v>
      </c>
      <c r="D210" s="261">
        <f>D115+D12</f>
        <v>366031314.40999997</v>
      </c>
      <c r="E210" s="261">
        <f>E115+E12</f>
        <v>351269491.21999997</v>
      </c>
      <c r="F210" s="302">
        <v>356989085.86</v>
      </c>
      <c r="G210" s="302">
        <v>356516420.84000003</v>
      </c>
      <c r="I210" s="354" t="s">
        <v>74</v>
      </c>
      <c r="J210" s="356">
        <v>364325903.05</v>
      </c>
    </row>
    <row r="211" spans="2:5" ht="24" customHeight="1">
      <c r="B211" s="280"/>
      <c r="C211" s="293"/>
      <c r="D211" s="293"/>
      <c r="E211" s="293"/>
    </row>
    <row r="212" spans="2:3" ht="28.5" customHeight="1">
      <c r="B212" s="280"/>
      <c r="C212" s="299"/>
    </row>
    <row r="213" ht="15">
      <c r="B213" s="280"/>
    </row>
    <row r="214" spans="2:3" ht="67.5" customHeight="1">
      <c r="B214" s="280"/>
      <c r="C214" s="299"/>
    </row>
    <row r="215" ht="83.25" customHeight="1">
      <c r="B215" s="280"/>
    </row>
    <row r="216" ht="23.25" customHeight="1">
      <c r="B216" s="280"/>
    </row>
    <row r="217" ht="65.25" customHeight="1">
      <c r="B217" s="280"/>
    </row>
    <row r="218" ht="81.75" customHeight="1">
      <c r="B218" s="280"/>
    </row>
    <row r="219" ht="78.75" customHeight="1"/>
    <row r="220" ht="70.5" customHeight="1"/>
    <row r="221" ht="79.5" customHeight="1"/>
    <row r="222" ht="85.5" customHeight="1"/>
    <row r="223" ht="33.75" customHeight="1"/>
    <row r="224" ht="55.5" customHeight="1"/>
    <row r="225" ht="51.75" customHeight="1"/>
    <row r="226" ht="45" customHeight="1"/>
    <row r="227" spans="1:10" s="173" customFormat="1" ht="81" customHeight="1">
      <c r="A227" s="89"/>
      <c r="B227" s="89"/>
      <c r="C227" s="89"/>
      <c r="D227" s="89"/>
      <c r="E227" s="89"/>
      <c r="F227" s="303"/>
      <c r="G227" s="303"/>
      <c r="H227" s="303"/>
      <c r="I227" s="355"/>
      <c r="J227" s="357"/>
    </row>
    <row r="228" ht="96.75" customHeight="1"/>
    <row r="229" ht="81" customHeight="1"/>
    <row r="230" ht="72" customHeight="1"/>
    <row r="231" ht="61.5" customHeight="1"/>
    <row r="232" ht="46.5" customHeight="1"/>
    <row r="233" ht="52.5" customHeight="1"/>
    <row r="234" ht="46.5" customHeight="1"/>
    <row r="235" ht="81.75" customHeight="1"/>
    <row r="236" ht="74.25" customHeight="1"/>
    <row r="239" ht="21" customHeight="1"/>
  </sheetData>
  <sheetProtection/>
  <mergeCells count="10">
    <mergeCell ref="A9:A10"/>
    <mergeCell ref="B9:B10"/>
    <mergeCell ref="C9:E9"/>
    <mergeCell ref="C1:E1"/>
    <mergeCell ref="C3:E3"/>
    <mergeCell ref="A7:E7"/>
    <mergeCell ref="C2:E2"/>
    <mergeCell ref="A4:C4"/>
    <mergeCell ref="A6:E6"/>
    <mergeCell ref="A5:E5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93" zoomScaleSheetLayoutView="93" zoomScalePageLayoutView="0" workbookViewId="0" topLeftCell="A1">
      <selection activeCell="D25" sqref="D25"/>
    </sheetView>
  </sheetViews>
  <sheetFormatPr defaultColWidth="9.140625" defaultRowHeight="12.75"/>
  <cols>
    <col min="1" max="1" width="29.140625" style="69" customWidth="1"/>
    <col min="2" max="2" width="58.7109375" style="69" customWidth="1"/>
    <col min="3" max="3" width="28.57421875" style="53" customWidth="1"/>
    <col min="4" max="4" width="23.7109375" style="53" customWidth="1"/>
    <col min="5" max="5" width="28.7109375" style="53" customWidth="1"/>
    <col min="6" max="8" width="19.8515625" style="167" hidden="1" customWidth="1"/>
    <col min="9" max="10" width="0" style="69" hidden="1" customWidth="1"/>
    <col min="11" max="13" width="22.00390625" style="167" hidden="1" customWidth="1"/>
    <col min="14" max="14" width="22.00390625" style="69" hidden="1" customWidth="1"/>
    <col min="15" max="15" width="29.421875" style="69" customWidth="1"/>
    <col min="16" max="16384" width="9.140625" style="69" customWidth="1"/>
  </cols>
  <sheetData>
    <row r="1" spans="1:5" ht="15">
      <c r="A1" s="1"/>
      <c r="E1" s="183" t="s">
        <v>55</v>
      </c>
    </row>
    <row r="2" spans="1:5" ht="15">
      <c r="A2" s="1"/>
      <c r="C2" s="456" t="s">
        <v>75</v>
      </c>
      <c r="D2" s="456"/>
      <c r="E2" s="456"/>
    </row>
    <row r="3" spans="1:5" ht="15">
      <c r="A3" s="1"/>
      <c r="B3" s="1"/>
      <c r="C3" s="184"/>
      <c r="D3" s="183"/>
      <c r="E3" s="183" t="s">
        <v>1164</v>
      </c>
    </row>
    <row r="4" spans="1:2" ht="15">
      <c r="A4" s="1"/>
      <c r="B4" s="1"/>
    </row>
    <row r="5" spans="1:5" ht="31.5" customHeight="1">
      <c r="A5" s="461" t="s">
        <v>1146</v>
      </c>
      <c r="B5" s="461"/>
      <c r="C5" s="461"/>
      <c r="D5" s="461"/>
      <c r="E5" s="461"/>
    </row>
    <row r="6" spans="1:3" ht="18.75" customHeight="1">
      <c r="A6" s="441"/>
      <c r="B6" s="441"/>
      <c r="C6" s="441"/>
    </row>
    <row r="7" spans="1:2" ht="15.75" thickBot="1">
      <c r="A7" s="4"/>
      <c r="B7" s="4"/>
    </row>
    <row r="8" spans="1:5" ht="16.5" thickBot="1">
      <c r="A8" s="457" t="s">
        <v>58</v>
      </c>
      <c r="B8" s="457" t="s">
        <v>59</v>
      </c>
      <c r="C8" s="459" t="s">
        <v>134</v>
      </c>
      <c r="D8" s="460"/>
      <c r="E8" s="460"/>
    </row>
    <row r="9" spans="1:5" ht="57.75" customHeight="1" thickBot="1">
      <c r="A9" s="458"/>
      <c r="B9" s="458"/>
      <c r="C9" s="185" t="s">
        <v>423</v>
      </c>
      <c r="D9" s="185" t="s">
        <v>602</v>
      </c>
      <c r="E9" s="185" t="s">
        <v>1147</v>
      </c>
    </row>
    <row r="10" spans="1:15" ht="24" customHeight="1" thickBot="1">
      <c r="A10" s="9" t="s">
        <v>135</v>
      </c>
      <c r="B10" s="8" t="s">
        <v>25</v>
      </c>
      <c r="C10" s="186">
        <f>C24</f>
        <v>6420615.0200000405</v>
      </c>
      <c r="D10" s="186">
        <f>D24</f>
        <v>0</v>
      </c>
      <c r="E10" s="186">
        <f>E24</f>
        <v>0</v>
      </c>
      <c r="F10" s="167">
        <v>7582374.379999995</v>
      </c>
      <c r="G10" s="167">
        <v>0</v>
      </c>
      <c r="H10" s="167">
        <v>0</v>
      </c>
      <c r="K10" s="167">
        <v>11131296.190000117</v>
      </c>
      <c r="L10" s="167">
        <v>0</v>
      </c>
      <c r="M10" s="167">
        <v>0</v>
      </c>
      <c r="N10" s="167">
        <v>18348371.420000017</v>
      </c>
      <c r="O10" s="168"/>
    </row>
    <row r="11" spans="1:14" ht="16.5" customHeight="1" hidden="1" thickBot="1">
      <c r="A11" s="9" t="s">
        <v>27</v>
      </c>
      <c r="B11" s="8" t="s">
        <v>26</v>
      </c>
      <c r="C11" s="180">
        <f>C18</f>
        <v>0</v>
      </c>
      <c r="F11" s="167">
        <v>0</v>
      </c>
      <c r="K11" s="167">
        <v>0</v>
      </c>
      <c r="N11" s="167">
        <v>0</v>
      </c>
    </row>
    <row r="12" spans="1:14" ht="32.25" customHeight="1" hidden="1" thickBot="1">
      <c r="A12" s="5" t="s">
        <v>29</v>
      </c>
      <c r="B12" s="10" t="s">
        <v>28</v>
      </c>
      <c r="C12" s="181">
        <v>0</v>
      </c>
      <c r="F12" s="167">
        <v>0</v>
      </c>
      <c r="K12" s="167">
        <v>0</v>
      </c>
      <c r="N12" s="167">
        <v>0</v>
      </c>
    </row>
    <row r="13" spans="1:14" ht="32.25" customHeight="1" hidden="1" thickBot="1">
      <c r="A13" s="5" t="s">
        <v>31</v>
      </c>
      <c r="B13" s="10" t="s">
        <v>30</v>
      </c>
      <c r="C13" s="181">
        <v>0</v>
      </c>
      <c r="F13" s="167">
        <v>0</v>
      </c>
      <c r="K13" s="167">
        <v>0</v>
      </c>
      <c r="N13" s="167">
        <v>0</v>
      </c>
    </row>
    <row r="14" spans="1:14" ht="32.25" customHeight="1" hidden="1" thickBot="1">
      <c r="A14" s="5" t="s">
        <v>33</v>
      </c>
      <c r="B14" s="10" t="s">
        <v>32</v>
      </c>
      <c r="C14" s="181">
        <v>0</v>
      </c>
      <c r="F14" s="167">
        <v>0</v>
      </c>
      <c r="K14" s="167">
        <v>0</v>
      </c>
      <c r="N14" s="167">
        <v>0</v>
      </c>
    </row>
    <row r="15" spans="1:14" ht="32.25" customHeight="1" hidden="1" thickBot="1">
      <c r="A15" s="5" t="s">
        <v>188</v>
      </c>
      <c r="B15" s="10" t="s">
        <v>187</v>
      </c>
      <c r="C15" s="181">
        <v>0</v>
      </c>
      <c r="F15" s="167">
        <v>0</v>
      </c>
      <c r="K15" s="167">
        <v>0</v>
      </c>
      <c r="N15" s="167">
        <v>0</v>
      </c>
    </row>
    <row r="16" spans="1:14" ht="32.25" customHeight="1" hidden="1" thickBot="1">
      <c r="A16" s="5" t="s">
        <v>190</v>
      </c>
      <c r="B16" s="10" t="s">
        <v>189</v>
      </c>
      <c r="C16" s="181">
        <v>0</v>
      </c>
      <c r="F16" s="167">
        <v>0</v>
      </c>
      <c r="K16" s="167">
        <v>0</v>
      </c>
      <c r="N16" s="167">
        <v>0</v>
      </c>
    </row>
    <row r="17" spans="1:14" ht="48" customHeight="1" hidden="1" thickBot="1">
      <c r="A17" s="9" t="s">
        <v>192</v>
      </c>
      <c r="B17" s="8" t="s">
        <v>191</v>
      </c>
      <c r="C17" s="180">
        <f>C19</f>
        <v>0</v>
      </c>
      <c r="F17" s="167">
        <v>0</v>
      </c>
      <c r="K17" s="167">
        <v>0</v>
      </c>
      <c r="N17" s="167">
        <v>0</v>
      </c>
    </row>
    <row r="18" spans="1:14" ht="48" customHeight="1" hidden="1" thickBot="1">
      <c r="A18" s="9" t="s">
        <v>52</v>
      </c>
      <c r="B18" s="8" t="s">
        <v>51</v>
      </c>
      <c r="C18" s="180">
        <f>C20</f>
        <v>0</v>
      </c>
      <c r="F18" s="167">
        <v>0</v>
      </c>
      <c r="K18" s="167">
        <v>0</v>
      </c>
      <c r="N18" s="167">
        <v>0</v>
      </c>
    </row>
    <row r="19" spans="1:14" ht="63.75" customHeight="1" hidden="1" thickBot="1">
      <c r="A19" s="5" t="s">
        <v>137</v>
      </c>
      <c r="B19" s="10" t="s">
        <v>136</v>
      </c>
      <c r="C19" s="181">
        <v>0</v>
      </c>
      <c r="F19" s="167">
        <v>0</v>
      </c>
      <c r="K19" s="167">
        <v>0</v>
      </c>
      <c r="N19" s="167">
        <v>0</v>
      </c>
    </row>
    <row r="20" spans="1:14" ht="48" customHeight="1" hidden="1" thickBot="1">
      <c r="A20" s="5" t="s">
        <v>198</v>
      </c>
      <c r="B20" s="10" t="s">
        <v>197</v>
      </c>
      <c r="C20" s="181">
        <v>0</v>
      </c>
      <c r="F20" s="167">
        <v>0</v>
      </c>
      <c r="K20" s="167">
        <v>0</v>
      </c>
      <c r="N20" s="167">
        <v>0</v>
      </c>
    </row>
    <row r="21" spans="1:14" ht="32.25" customHeight="1" hidden="1" thickBot="1">
      <c r="A21" s="5" t="s">
        <v>158</v>
      </c>
      <c r="B21" s="10" t="s">
        <v>157</v>
      </c>
      <c r="C21" s="181">
        <v>0</v>
      </c>
      <c r="F21" s="167">
        <v>0</v>
      </c>
      <c r="K21" s="167">
        <v>0</v>
      </c>
      <c r="N21" s="167">
        <v>0</v>
      </c>
    </row>
    <row r="22" spans="1:14" ht="32.25" customHeight="1" hidden="1" thickBot="1">
      <c r="A22" s="5" t="s">
        <v>2</v>
      </c>
      <c r="B22" s="10" t="s">
        <v>159</v>
      </c>
      <c r="C22" s="181">
        <v>0</v>
      </c>
      <c r="F22" s="167">
        <v>0</v>
      </c>
      <c r="K22" s="167">
        <v>0</v>
      </c>
      <c r="N22" s="167">
        <v>0</v>
      </c>
    </row>
    <row r="23" spans="1:14" ht="48" customHeight="1" hidden="1" thickBot="1">
      <c r="A23" s="5" t="s">
        <v>4</v>
      </c>
      <c r="B23" s="10" t="s">
        <v>3</v>
      </c>
      <c r="C23" s="181">
        <v>0</v>
      </c>
      <c r="F23" s="167">
        <v>0</v>
      </c>
      <c r="K23" s="167">
        <v>0</v>
      </c>
      <c r="N23" s="167">
        <v>0</v>
      </c>
    </row>
    <row r="24" spans="1:14" ht="25.5" customHeight="1" thickBot="1">
      <c r="A24" s="9" t="s">
        <v>6</v>
      </c>
      <c r="B24" s="8" t="s">
        <v>5</v>
      </c>
      <c r="C24" s="186">
        <f>C25+C26</f>
        <v>6420615.0200000405</v>
      </c>
      <c r="D24" s="186">
        <f>D25+D26</f>
        <v>0</v>
      </c>
      <c r="E24" s="186">
        <f>E25+E26</f>
        <v>0</v>
      </c>
      <c r="F24" s="167">
        <v>7582374.379999995</v>
      </c>
      <c r="G24" s="167">
        <v>0</v>
      </c>
      <c r="H24" s="167">
        <v>0</v>
      </c>
      <c r="K24" s="167">
        <v>11131296.190000117</v>
      </c>
      <c r="L24" s="167">
        <v>0</v>
      </c>
      <c r="M24" s="167">
        <v>0</v>
      </c>
      <c r="N24" s="167">
        <v>18348371.420000017</v>
      </c>
    </row>
    <row r="25" spans="1:14" ht="24" customHeight="1" thickBot="1">
      <c r="A25" s="6" t="s">
        <v>8</v>
      </c>
      <c r="B25" s="7" t="s">
        <v>7</v>
      </c>
      <c r="C25" s="181">
        <v>-422161892.45</v>
      </c>
      <c r="D25" s="181">
        <v>-366031314.41</v>
      </c>
      <c r="E25" s="181">
        <v>-351269491.22</v>
      </c>
      <c r="F25" s="167">
        <v>-356989085.86</v>
      </c>
      <c r="G25" s="167">
        <v>-243970101.45</v>
      </c>
      <c r="H25" s="167">
        <v>-242309598.88</v>
      </c>
      <c r="K25" s="167">
        <v>-356516420.84</v>
      </c>
      <c r="L25" s="167">
        <v>-243970101.45</v>
      </c>
      <c r="M25" s="167">
        <v>-242309598.88</v>
      </c>
      <c r="N25" s="167">
        <v>-364325903.05</v>
      </c>
    </row>
    <row r="26" spans="1:14" ht="19.5" customHeight="1" thickBot="1">
      <c r="A26" s="5" t="s">
        <v>10</v>
      </c>
      <c r="B26" s="10" t="s">
        <v>9</v>
      </c>
      <c r="C26" s="182">
        <v>428582507.47</v>
      </c>
      <c r="D26" s="181">
        <v>366031314.41</v>
      </c>
      <c r="E26" s="181">
        <v>351269491.22</v>
      </c>
      <c r="F26" s="167">
        <v>364571460.24</v>
      </c>
      <c r="G26" s="167">
        <v>243970101.45</v>
      </c>
      <c r="H26" s="167">
        <v>242309598.88</v>
      </c>
      <c r="K26" s="167">
        <v>367647717.0300001</v>
      </c>
      <c r="L26" s="167">
        <v>243970101.45</v>
      </c>
      <c r="M26" s="167">
        <v>242309598.88</v>
      </c>
      <c r="N26" s="167">
        <v>382674274.47</v>
      </c>
    </row>
    <row r="27" spans="1:14" ht="36" customHeight="1" thickBot="1">
      <c r="A27" s="9" t="s">
        <v>12</v>
      </c>
      <c r="B27" s="8" t="s">
        <v>11</v>
      </c>
      <c r="C27" s="180">
        <f>C25</f>
        <v>-422161892.45</v>
      </c>
      <c r="D27" s="180">
        <f>D25</f>
        <v>-366031314.41</v>
      </c>
      <c r="E27" s="180">
        <f>E25</f>
        <v>-351269491.22</v>
      </c>
      <c r="F27" s="167">
        <v>-356989085.86</v>
      </c>
      <c r="G27" s="167">
        <v>-243970101.45</v>
      </c>
      <c r="H27" s="167">
        <v>-242309598.88</v>
      </c>
      <c r="K27" s="167">
        <v>-356516420.84</v>
      </c>
      <c r="L27" s="167">
        <v>-243970101.45</v>
      </c>
      <c r="M27" s="167">
        <v>-242309598.88</v>
      </c>
      <c r="N27" s="167">
        <v>-364325903.05</v>
      </c>
    </row>
    <row r="28" spans="1:14" ht="36" customHeight="1" thickBot="1">
      <c r="A28" s="9" t="s">
        <v>169</v>
      </c>
      <c r="B28" s="8" t="s">
        <v>168</v>
      </c>
      <c r="C28" s="180">
        <f>C25</f>
        <v>-422161892.45</v>
      </c>
      <c r="D28" s="180">
        <f>D25</f>
        <v>-366031314.41</v>
      </c>
      <c r="E28" s="180">
        <f>E25</f>
        <v>-351269491.22</v>
      </c>
      <c r="F28" s="167">
        <v>-356989085.86</v>
      </c>
      <c r="G28" s="167">
        <v>-243970101.45</v>
      </c>
      <c r="H28" s="167">
        <v>-242309598.88</v>
      </c>
      <c r="K28" s="167">
        <v>-356516420.84</v>
      </c>
      <c r="L28" s="167">
        <v>-243970101.45</v>
      </c>
      <c r="M28" s="167">
        <v>-242309598.88</v>
      </c>
      <c r="N28" s="167">
        <v>-364325903.05</v>
      </c>
    </row>
    <row r="29" spans="1:14" ht="36" customHeight="1" thickBot="1">
      <c r="A29" s="9" t="s">
        <v>171</v>
      </c>
      <c r="B29" s="8" t="s">
        <v>170</v>
      </c>
      <c r="C29" s="180">
        <f aca="true" t="shared" si="0" ref="C29:E30">C25</f>
        <v>-422161892.45</v>
      </c>
      <c r="D29" s="180">
        <f t="shared" si="0"/>
        <v>-366031314.41</v>
      </c>
      <c r="E29" s="180">
        <f t="shared" si="0"/>
        <v>-351269491.22</v>
      </c>
      <c r="F29" s="167">
        <v>-356989085.86</v>
      </c>
      <c r="G29" s="167">
        <v>-243970101.45</v>
      </c>
      <c r="H29" s="167">
        <v>-242309598.88</v>
      </c>
      <c r="K29" s="167">
        <v>-356516420.84</v>
      </c>
      <c r="L29" s="167">
        <v>-243970101.45</v>
      </c>
      <c r="M29" s="167">
        <v>-242309598.88</v>
      </c>
      <c r="N29" s="167">
        <v>-364325903.05</v>
      </c>
    </row>
    <row r="30" spans="1:14" ht="36" customHeight="1" thickBot="1">
      <c r="A30" s="9" t="s">
        <v>173</v>
      </c>
      <c r="B30" s="8" t="s">
        <v>172</v>
      </c>
      <c r="C30" s="180">
        <f t="shared" si="0"/>
        <v>428582507.47</v>
      </c>
      <c r="D30" s="180">
        <f t="shared" si="0"/>
        <v>366031314.41</v>
      </c>
      <c r="E30" s="180">
        <f t="shared" si="0"/>
        <v>351269491.22</v>
      </c>
      <c r="F30" s="167">
        <v>364571460.24</v>
      </c>
      <c r="G30" s="167">
        <v>243970101.45</v>
      </c>
      <c r="H30" s="167">
        <v>242309598.88</v>
      </c>
      <c r="K30" s="167">
        <v>367647717.0300001</v>
      </c>
      <c r="L30" s="167">
        <v>243970101.45</v>
      </c>
      <c r="M30" s="167">
        <v>242309598.88</v>
      </c>
      <c r="N30" s="167">
        <v>382674274.47</v>
      </c>
    </row>
    <row r="31" spans="1:14" ht="36" customHeight="1" thickBot="1">
      <c r="A31" s="9" t="s">
        <v>175</v>
      </c>
      <c r="B31" s="8" t="s">
        <v>174</v>
      </c>
      <c r="C31" s="187">
        <f>C26</f>
        <v>428582507.47</v>
      </c>
      <c r="D31" s="187">
        <f>D26</f>
        <v>366031314.41</v>
      </c>
      <c r="E31" s="187">
        <f>E26</f>
        <v>351269491.22</v>
      </c>
      <c r="F31" s="167">
        <v>364571460.24</v>
      </c>
      <c r="G31" s="167">
        <v>243970101.45</v>
      </c>
      <c r="H31" s="167">
        <v>242309598.88</v>
      </c>
      <c r="K31" s="167">
        <v>367647717.0300001</v>
      </c>
      <c r="L31" s="167">
        <v>243970101.45</v>
      </c>
      <c r="M31" s="167">
        <v>242309598.88</v>
      </c>
      <c r="N31" s="167">
        <v>382674274.47</v>
      </c>
    </row>
    <row r="32" spans="1:14" ht="36" customHeight="1">
      <c r="A32" s="35" t="s">
        <v>57</v>
      </c>
      <c r="B32" s="93" t="s">
        <v>56</v>
      </c>
      <c r="C32" s="188">
        <f>C26</f>
        <v>428582507.47</v>
      </c>
      <c r="D32" s="188">
        <f>D26</f>
        <v>366031314.41</v>
      </c>
      <c r="E32" s="188">
        <f>E26</f>
        <v>351269491.22</v>
      </c>
      <c r="F32" s="167">
        <v>364571460.24</v>
      </c>
      <c r="G32" s="167">
        <v>243970101.45</v>
      </c>
      <c r="H32" s="167">
        <v>242309598.88</v>
      </c>
      <c r="K32" s="167">
        <v>367647717.0300001</v>
      </c>
      <c r="L32" s="167">
        <v>243970101.45</v>
      </c>
      <c r="M32" s="167">
        <v>242309598.88</v>
      </c>
      <c r="N32" s="167">
        <v>382674274.47</v>
      </c>
    </row>
    <row r="34" spans="3:5" ht="15">
      <c r="C34" s="287"/>
      <c r="D34" s="287"/>
      <c r="E34" s="287"/>
    </row>
    <row r="38" spans="3:4" ht="15">
      <c r="C38" s="269"/>
      <c r="D38" s="269"/>
    </row>
    <row r="39" ht="15">
      <c r="D39" s="334"/>
    </row>
    <row r="43" spans="4:5" ht="15">
      <c r="D43" s="269"/>
      <c r="E43" s="269"/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4"/>
  <sheetViews>
    <sheetView view="pageBreakPreview" zoomScaleNormal="80" zoomScaleSheetLayoutView="100" workbookViewId="0" topLeftCell="A336">
      <selection activeCell="A342" sqref="A342"/>
    </sheetView>
  </sheetViews>
  <sheetFormatPr defaultColWidth="9.140625" defaultRowHeight="12.75"/>
  <cols>
    <col min="1" max="1" width="70.00390625" style="69" customWidth="1"/>
    <col min="2" max="2" width="16.140625" style="69" customWidth="1"/>
    <col min="3" max="3" width="11.57421875" style="69" customWidth="1"/>
    <col min="4" max="4" width="0.5625" style="69" hidden="1" customWidth="1"/>
    <col min="5" max="5" width="18.421875" style="69" customWidth="1"/>
    <col min="6" max="6" width="19.421875" style="271" customWidth="1"/>
    <col min="7" max="7" width="17.140625" style="151" hidden="1" customWidth="1"/>
    <col min="8" max="8" width="16.7109375" style="69" hidden="1" customWidth="1"/>
    <col min="9" max="9" width="17.8515625" style="69" hidden="1" customWidth="1"/>
    <col min="10" max="10" width="22.8515625" style="167" hidden="1" customWidth="1"/>
    <col min="11" max="11" width="42.140625" style="69" hidden="1" customWidth="1"/>
    <col min="12" max="12" width="20.57421875" style="69" hidden="1" customWidth="1"/>
    <col min="13" max="13" width="8.7109375" style="69" hidden="1" customWidth="1"/>
    <col min="14" max="14" width="17.7109375" style="167" hidden="1" customWidth="1"/>
    <col min="15" max="15" width="20.57421875" style="69" hidden="1" customWidth="1"/>
    <col min="16" max="16" width="16.00390625" style="69" hidden="1" customWidth="1"/>
    <col min="17" max="16384" width="9.140625" style="69" customWidth="1"/>
  </cols>
  <sheetData>
    <row r="1" spans="1:7" ht="12.75" customHeight="1">
      <c r="A1" s="462" t="s">
        <v>61</v>
      </c>
      <c r="B1" s="462"/>
      <c r="C1" s="462"/>
      <c r="D1" s="462"/>
      <c r="E1" s="462"/>
      <c r="F1" s="462"/>
      <c r="G1" s="150"/>
    </row>
    <row r="2" spans="1:7" ht="12.75" customHeight="1">
      <c r="A2" s="462" t="s">
        <v>75</v>
      </c>
      <c r="B2" s="462"/>
      <c r="C2" s="462"/>
      <c r="D2" s="462"/>
      <c r="E2" s="462"/>
      <c r="F2" s="462"/>
      <c r="G2" s="150"/>
    </row>
    <row r="3" spans="1:7" ht="15.75">
      <c r="A3" s="462" t="s">
        <v>1165</v>
      </c>
      <c r="B3" s="462"/>
      <c r="C3" s="462"/>
      <c r="D3" s="462"/>
      <c r="E3" s="462"/>
      <c r="F3" s="462"/>
      <c r="G3" s="150"/>
    </row>
    <row r="4" ht="15">
      <c r="B4" s="2"/>
    </row>
    <row r="5" spans="1:7" ht="93.75" customHeight="1">
      <c r="A5" s="461" t="s">
        <v>1148</v>
      </c>
      <c r="B5" s="461"/>
      <c r="C5" s="461"/>
      <c r="D5" s="461"/>
      <c r="E5" s="461"/>
      <c r="F5" s="461"/>
      <c r="G5" s="150"/>
    </row>
    <row r="6" spans="1:7" ht="15.75">
      <c r="A6" s="441"/>
      <c r="B6" s="441"/>
      <c r="C6" s="441"/>
      <c r="D6" s="441"/>
      <c r="E6" s="441"/>
      <c r="F6" s="441"/>
      <c r="G6" s="150"/>
    </row>
    <row r="7" spans="1:2" ht="12.75">
      <c r="A7" s="4"/>
      <c r="B7" s="86"/>
    </row>
    <row r="8" spans="1:7" ht="37.5" customHeight="1">
      <c r="A8" s="463" t="s">
        <v>101</v>
      </c>
      <c r="B8" s="463" t="s">
        <v>196</v>
      </c>
      <c r="C8" s="463" t="s">
        <v>200</v>
      </c>
      <c r="D8" s="463" t="s">
        <v>1149</v>
      </c>
      <c r="E8" s="463"/>
      <c r="F8" s="463"/>
      <c r="G8" s="150"/>
    </row>
    <row r="9" spans="1:15" ht="30" customHeight="1">
      <c r="A9" s="463"/>
      <c r="B9" s="463"/>
      <c r="C9" s="463"/>
      <c r="D9" s="96" t="s">
        <v>140</v>
      </c>
      <c r="E9" s="96" t="s">
        <v>408</v>
      </c>
      <c r="F9" s="272" t="s">
        <v>141</v>
      </c>
      <c r="G9" s="152" t="s">
        <v>932</v>
      </c>
      <c r="J9" s="167" t="s">
        <v>141</v>
      </c>
      <c r="N9" s="167" t="s">
        <v>141</v>
      </c>
      <c r="O9" s="69" t="s">
        <v>141</v>
      </c>
    </row>
    <row r="10" spans="1:15" ht="16.5" customHeight="1">
      <c r="A10" s="97">
        <v>1</v>
      </c>
      <c r="B10" s="97">
        <v>2</v>
      </c>
      <c r="C10" s="97">
        <v>3</v>
      </c>
      <c r="D10" s="97">
        <v>4</v>
      </c>
      <c r="E10" s="97">
        <v>4</v>
      </c>
      <c r="F10" s="97">
        <v>5</v>
      </c>
      <c r="G10" s="153">
        <v>5</v>
      </c>
      <c r="J10" s="167">
        <v>5</v>
      </c>
      <c r="N10" s="167">
        <v>5</v>
      </c>
      <c r="O10" s="69">
        <v>5</v>
      </c>
    </row>
    <row r="11" spans="1:16" ht="47.25">
      <c r="A11" s="79" t="s">
        <v>434</v>
      </c>
      <c r="B11" s="18" t="s">
        <v>219</v>
      </c>
      <c r="C11" s="67"/>
      <c r="D11" s="82">
        <f>D12</f>
        <v>-816000</v>
      </c>
      <c r="E11" s="82">
        <f>E12</f>
        <v>0</v>
      </c>
      <c r="F11" s="82">
        <f>F12+F15</f>
        <v>996868</v>
      </c>
      <c r="G11" s="154">
        <f>G12+G15</f>
        <v>998827.09</v>
      </c>
      <c r="I11" s="167">
        <v>1189309.5</v>
      </c>
      <c r="J11" s="167">
        <v>999596.66</v>
      </c>
      <c r="K11" s="168">
        <f aca="true" t="shared" si="0" ref="K11:K28">J11+E11</f>
        <v>999596.66</v>
      </c>
      <c r="L11" s="168"/>
      <c r="N11" s="167">
        <v>999596.66</v>
      </c>
      <c r="O11" s="69">
        <v>999596.66</v>
      </c>
      <c r="P11" s="91">
        <f aca="true" t="shared" si="1" ref="P11:P78">O11+E11</f>
        <v>999596.66</v>
      </c>
    </row>
    <row r="12" spans="1:16" ht="30" customHeight="1">
      <c r="A12" s="71" t="s">
        <v>892</v>
      </c>
      <c r="B12" s="15" t="s">
        <v>220</v>
      </c>
      <c r="C12" s="36"/>
      <c r="D12" s="59">
        <f>SUM(D14:D17)</f>
        <v>-816000</v>
      </c>
      <c r="E12" s="59">
        <f>E13+E15</f>
        <v>0</v>
      </c>
      <c r="F12" s="59">
        <f>F13</f>
        <v>699868</v>
      </c>
      <c r="G12" s="155">
        <f>G13</f>
        <v>698827.09</v>
      </c>
      <c r="I12" s="167">
        <v>843718.79</v>
      </c>
      <c r="J12" s="167">
        <v>699596.66</v>
      </c>
      <c r="K12" s="168">
        <f t="shared" si="0"/>
        <v>699596.66</v>
      </c>
      <c r="L12" s="168"/>
      <c r="N12" s="167">
        <v>699596.66</v>
      </c>
      <c r="O12" s="69">
        <v>699596.66</v>
      </c>
      <c r="P12" s="91">
        <f t="shared" si="1"/>
        <v>699596.66</v>
      </c>
    </row>
    <row r="13" spans="1:16" ht="31.5">
      <c r="A13" s="71" t="s">
        <v>639</v>
      </c>
      <c r="B13" s="15" t="s">
        <v>221</v>
      </c>
      <c r="C13" s="36"/>
      <c r="D13" s="59"/>
      <c r="E13" s="59">
        <f>SUM(E14)</f>
        <v>0</v>
      </c>
      <c r="F13" s="59">
        <f>SUM(F14)</f>
        <v>699868</v>
      </c>
      <c r="G13" s="155">
        <f>SUM(G14)</f>
        <v>698827.09</v>
      </c>
      <c r="H13" s="91"/>
      <c r="I13" s="167">
        <v>843718.79</v>
      </c>
      <c r="J13" s="167">
        <v>699596.66</v>
      </c>
      <c r="K13" s="168">
        <f t="shared" si="0"/>
        <v>699596.66</v>
      </c>
      <c r="L13" s="168"/>
      <c r="N13" s="167">
        <v>699596.66</v>
      </c>
      <c r="O13" s="69">
        <v>699596.66</v>
      </c>
      <c r="P13" s="91">
        <f t="shared" si="1"/>
        <v>699596.66</v>
      </c>
    </row>
    <row r="14" spans="1:16" ht="63">
      <c r="A14" s="42" t="s">
        <v>384</v>
      </c>
      <c r="B14" s="16" t="s">
        <v>222</v>
      </c>
      <c r="C14" s="37">
        <v>200</v>
      </c>
      <c r="D14" s="56">
        <v>-360000</v>
      </c>
      <c r="E14" s="56"/>
      <c r="F14" s="113">
        <v>699868</v>
      </c>
      <c r="G14" s="156">
        <v>698827.09</v>
      </c>
      <c r="H14" s="75"/>
      <c r="I14" s="167">
        <v>843718.79</v>
      </c>
      <c r="J14" s="167">
        <v>699596.66</v>
      </c>
      <c r="K14" s="168">
        <f t="shared" si="0"/>
        <v>699596.66</v>
      </c>
      <c r="L14" s="168"/>
      <c r="N14" s="167">
        <v>699596.66</v>
      </c>
      <c r="O14" s="69">
        <v>699596.66</v>
      </c>
      <c r="P14" s="91">
        <f t="shared" si="1"/>
        <v>699596.66</v>
      </c>
    </row>
    <row r="15" spans="1:16" ht="31.5">
      <c r="A15" s="71" t="s">
        <v>893</v>
      </c>
      <c r="B15" s="15" t="s">
        <v>895</v>
      </c>
      <c r="C15" s="36"/>
      <c r="D15" s="56"/>
      <c r="E15" s="68">
        <f>E17</f>
        <v>0</v>
      </c>
      <c r="F15" s="68">
        <f>F17</f>
        <v>297000</v>
      </c>
      <c r="G15" s="157">
        <f>G17</f>
        <v>300000</v>
      </c>
      <c r="H15" s="75"/>
      <c r="I15" s="167">
        <v>345590.71</v>
      </c>
      <c r="J15" s="167">
        <v>300000</v>
      </c>
      <c r="K15" s="168">
        <f t="shared" si="0"/>
        <v>300000</v>
      </c>
      <c r="L15" s="168"/>
      <c r="N15" s="167">
        <v>300000</v>
      </c>
      <c r="O15" s="69">
        <v>300000</v>
      </c>
      <c r="P15" s="91">
        <f t="shared" si="1"/>
        <v>300000</v>
      </c>
    </row>
    <row r="16" spans="1:16" ht="33.75" customHeight="1">
      <c r="A16" s="71" t="s">
        <v>615</v>
      </c>
      <c r="B16" s="15" t="s">
        <v>894</v>
      </c>
      <c r="C16" s="36"/>
      <c r="D16" s="59"/>
      <c r="E16" s="59">
        <f>SUM(E17)</f>
        <v>0</v>
      </c>
      <c r="F16" s="59">
        <f>SUM(F17)</f>
        <v>297000</v>
      </c>
      <c r="G16" s="155">
        <f>SUM(G17)</f>
        <v>300000</v>
      </c>
      <c r="H16" s="75"/>
      <c r="I16" s="167">
        <v>345590.71</v>
      </c>
      <c r="J16" s="167">
        <v>300000</v>
      </c>
      <c r="K16" s="168">
        <f t="shared" si="0"/>
        <v>300000</v>
      </c>
      <c r="L16" s="168"/>
      <c r="N16" s="167">
        <v>300000</v>
      </c>
      <c r="O16" s="69">
        <v>300000</v>
      </c>
      <c r="P16" s="91">
        <f t="shared" si="1"/>
        <v>300000</v>
      </c>
    </row>
    <row r="17" spans="1:16" ht="61.5" customHeight="1">
      <c r="A17" s="42" t="s">
        <v>385</v>
      </c>
      <c r="B17" s="16" t="s">
        <v>896</v>
      </c>
      <c r="C17" s="37">
        <v>200</v>
      </c>
      <c r="D17" s="56">
        <v>-456000</v>
      </c>
      <c r="E17" s="56"/>
      <c r="F17" s="74">
        <v>297000</v>
      </c>
      <c r="G17" s="156">
        <v>300000</v>
      </c>
      <c r="H17" s="75"/>
      <c r="I17" s="167">
        <v>345590.71</v>
      </c>
      <c r="J17" s="167">
        <v>300000</v>
      </c>
      <c r="K17" s="168">
        <f t="shared" si="0"/>
        <v>300000</v>
      </c>
      <c r="L17" s="168"/>
      <c r="N17" s="167">
        <v>300000</v>
      </c>
      <c r="O17" s="69">
        <v>300000</v>
      </c>
      <c r="P17" s="91">
        <f t="shared" si="1"/>
        <v>300000</v>
      </c>
    </row>
    <row r="18" spans="1:16" ht="31.5">
      <c r="A18" s="79" t="s">
        <v>603</v>
      </c>
      <c r="B18" s="77" t="s">
        <v>223</v>
      </c>
      <c r="C18" s="342"/>
      <c r="D18" s="82" t="e">
        <f>D19+D25+#REF!+#REF!+#REF!+#REF!</f>
        <v>#REF!</v>
      </c>
      <c r="E18" s="82">
        <f>E19+E25+E48+E51</f>
        <v>63650</v>
      </c>
      <c r="F18" s="82">
        <f>F19+F25+F48+F51</f>
        <v>51052607.519999996</v>
      </c>
      <c r="G18" s="154">
        <f>G19+G25+G48+G51</f>
        <v>40661532.309999995</v>
      </c>
      <c r="H18" s="165">
        <f>F18-E18</f>
        <v>50988957.519999996</v>
      </c>
      <c r="I18" s="167">
        <v>44426248.65</v>
      </c>
      <c r="J18" s="167">
        <v>42070631.39000001</v>
      </c>
      <c r="K18" s="168">
        <f t="shared" si="0"/>
        <v>42134281.39000001</v>
      </c>
      <c r="L18" s="168"/>
      <c r="N18" s="167">
        <v>42235763.970000006</v>
      </c>
      <c r="O18" s="91">
        <v>42246619.53</v>
      </c>
      <c r="P18" s="91">
        <f t="shared" si="1"/>
        <v>42310269.53</v>
      </c>
    </row>
    <row r="19" spans="1:16" ht="31.5">
      <c r="A19" s="80" t="s">
        <v>224</v>
      </c>
      <c r="B19" s="15" t="s">
        <v>225</v>
      </c>
      <c r="C19" s="36"/>
      <c r="D19" s="59">
        <f>SUM(D21:D21)</f>
        <v>-47100</v>
      </c>
      <c r="E19" s="59">
        <f>E20+E22</f>
        <v>0</v>
      </c>
      <c r="F19" s="59">
        <f>F20+F22</f>
        <v>1525503.6</v>
      </c>
      <c r="G19" s="155">
        <f>G20+G22</f>
        <v>1370453.76</v>
      </c>
      <c r="H19" s="165"/>
      <c r="I19" s="167">
        <v>1370453.76</v>
      </c>
      <c r="J19" s="167">
        <v>1354601.12</v>
      </c>
      <c r="K19" s="168">
        <f t="shared" si="0"/>
        <v>1354601.12</v>
      </c>
      <c r="L19" s="168"/>
      <c r="N19" s="167">
        <v>1354601.12</v>
      </c>
      <c r="O19" s="91">
        <v>1354601.12</v>
      </c>
      <c r="P19" s="91">
        <f t="shared" si="1"/>
        <v>1354601.12</v>
      </c>
    </row>
    <row r="20" spans="1:16" ht="31.5">
      <c r="A20" s="80" t="s">
        <v>226</v>
      </c>
      <c r="B20" s="15" t="s">
        <v>227</v>
      </c>
      <c r="C20" s="36"/>
      <c r="D20" s="59"/>
      <c r="E20" s="59">
        <f>SUM(E21:E21)</f>
        <v>0</v>
      </c>
      <c r="F20" s="59">
        <f>SUM(F21:F21)</f>
        <v>87600</v>
      </c>
      <c r="G20" s="155">
        <f>SUM(G21:G21)</f>
        <v>115900</v>
      </c>
      <c r="H20" s="165"/>
      <c r="I20" s="167">
        <v>115900</v>
      </c>
      <c r="J20" s="167">
        <v>83000</v>
      </c>
      <c r="K20" s="168">
        <f t="shared" si="0"/>
        <v>83000</v>
      </c>
      <c r="L20" s="168"/>
      <c r="N20" s="167">
        <v>83000</v>
      </c>
      <c r="O20" s="91">
        <v>83000</v>
      </c>
      <c r="P20" s="91">
        <f t="shared" si="1"/>
        <v>83000</v>
      </c>
    </row>
    <row r="21" spans="1:16" ht="96" customHeight="1">
      <c r="A21" s="39" t="s">
        <v>666</v>
      </c>
      <c r="B21" s="16" t="s">
        <v>228</v>
      </c>
      <c r="C21" s="37">
        <v>200</v>
      </c>
      <c r="D21" s="56">
        <v>-47100</v>
      </c>
      <c r="E21" s="56"/>
      <c r="F21" s="113">
        <v>87600</v>
      </c>
      <c r="G21" s="156">
        <f>145900-30000</f>
        <v>115900</v>
      </c>
      <c r="H21" s="165"/>
      <c r="I21" s="167">
        <v>115900</v>
      </c>
      <c r="J21" s="167">
        <v>83000</v>
      </c>
      <c r="K21" s="168">
        <f t="shared" si="0"/>
        <v>83000</v>
      </c>
      <c r="L21" s="168"/>
      <c r="N21" s="167">
        <v>83000</v>
      </c>
      <c r="O21" s="91">
        <v>83000</v>
      </c>
      <c r="P21" s="91">
        <f t="shared" si="1"/>
        <v>83000</v>
      </c>
    </row>
    <row r="22" spans="1:16" ht="31.5">
      <c r="A22" s="99" t="s">
        <v>989</v>
      </c>
      <c r="B22" s="66" t="s">
        <v>616</v>
      </c>
      <c r="C22" s="67"/>
      <c r="D22" s="68"/>
      <c r="E22" s="68">
        <f>SUM(E23:E24)</f>
        <v>0</v>
      </c>
      <c r="F22" s="68">
        <f>SUM(F23:F24)</f>
        <v>1437903.6</v>
      </c>
      <c r="G22" s="157">
        <f>SUM(G23:G24)</f>
        <v>1254553.76</v>
      </c>
      <c r="H22" s="165"/>
      <c r="I22" s="167">
        <v>1254553.76</v>
      </c>
      <c r="J22" s="167">
        <v>1271601.12</v>
      </c>
      <c r="K22" s="168">
        <f t="shared" si="0"/>
        <v>1271601.12</v>
      </c>
      <c r="L22" s="168"/>
      <c r="N22" s="167">
        <v>1271601.12</v>
      </c>
      <c r="O22" s="91">
        <v>1271601.12</v>
      </c>
      <c r="P22" s="91">
        <f t="shared" si="1"/>
        <v>1271601.12</v>
      </c>
    </row>
    <row r="23" spans="1:16" ht="63">
      <c r="A23" s="38" t="s">
        <v>400</v>
      </c>
      <c r="B23" s="16" t="s">
        <v>617</v>
      </c>
      <c r="C23" s="37">
        <v>200</v>
      </c>
      <c r="D23" s="56"/>
      <c r="E23" s="56"/>
      <c r="F23" s="74">
        <v>19221.24</v>
      </c>
      <c r="G23" s="156">
        <v>18540.2</v>
      </c>
      <c r="H23" s="165"/>
      <c r="I23" s="167">
        <v>18540.2</v>
      </c>
      <c r="J23" s="167">
        <v>16265.04</v>
      </c>
      <c r="K23" s="168">
        <f t="shared" si="0"/>
        <v>16265.04</v>
      </c>
      <c r="L23" s="168"/>
      <c r="N23" s="167">
        <v>16265.04</v>
      </c>
      <c r="O23" s="91">
        <v>16265.04</v>
      </c>
      <c r="P23" s="91">
        <f t="shared" si="1"/>
        <v>16265.04</v>
      </c>
    </row>
    <row r="24" spans="1:16" ht="63">
      <c r="A24" s="38" t="s">
        <v>345</v>
      </c>
      <c r="B24" s="16" t="s">
        <v>617</v>
      </c>
      <c r="C24" s="37">
        <v>300</v>
      </c>
      <c r="D24" s="56">
        <v>30000</v>
      </c>
      <c r="E24" s="56"/>
      <c r="F24" s="113">
        <v>1418682.36</v>
      </c>
      <c r="G24" s="156">
        <v>1236013.56</v>
      </c>
      <c r="H24" s="165"/>
      <c r="I24" s="167">
        <v>1236013.56</v>
      </c>
      <c r="J24" s="167">
        <v>1255336.08</v>
      </c>
      <c r="K24" s="168">
        <f t="shared" si="0"/>
        <v>1255336.08</v>
      </c>
      <c r="L24" s="168"/>
      <c r="N24" s="167">
        <v>1255336.08</v>
      </c>
      <c r="O24" s="91">
        <v>1255336.08</v>
      </c>
      <c r="P24" s="91">
        <f t="shared" si="1"/>
        <v>1255336.08</v>
      </c>
    </row>
    <row r="25" spans="1:16" ht="31.5">
      <c r="A25" s="80" t="s">
        <v>229</v>
      </c>
      <c r="B25" s="15" t="s">
        <v>230</v>
      </c>
      <c r="C25" s="36"/>
      <c r="D25" s="59" t="e">
        <f>SUM(D29:D321)</f>
        <v>#REF!</v>
      </c>
      <c r="E25" s="59">
        <f>E26+E28+E46</f>
        <v>8500</v>
      </c>
      <c r="F25" s="59">
        <f>F26+F28+F46</f>
        <v>36783759.059999995</v>
      </c>
      <c r="G25" s="155">
        <f>G26+G28+G46</f>
        <v>31213640.559999995</v>
      </c>
      <c r="H25" s="165">
        <f>F25-E25</f>
        <v>36775259.059999995</v>
      </c>
      <c r="I25" s="167">
        <v>31366738.559999995</v>
      </c>
      <c r="J25" s="167">
        <v>32910098.680000003</v>
      </c>
      <c r="K25" s="168">
        <f t="shared" si="0"/>
        <v>32918598.680000003</v>
      </c>
      <c r="L25" s="168"/>
      <c r="N25" s="167">
        <v>33030231.26</v>
      </c>
      <c r="O25" s="91">
        <v>33041086.82</v>
      </c>
      <c r="P25" s="91">
        <f t="shared" si="1"/>
        <v>33049586.82</v>
      </c>
    </row>
    <row r="26" spans="1:16" ht="47.25">
      <c r="A26" s="80" t="s">
        <v>231</v>
      </c>
      <c r="B26" s="15" t="s">
        <v>232</v>
      </c>
      <c r="C26" s="36"/>
      <c r="D26" s="59"/>
      <c r="E26" s="59">
        <f>E27</f>
        <v>0</v>
      </c>
      <c r="F26" s="59">
        <f>F27</f>
        <v>1407577</v>
      </c>
      <c r="G26" s="155">
        <f>G27</f>
        <v>1298844</v>
      </c>
      <c r="H26" s="165"/>
      <c r="I26" s="167">
        <v>1298844</v>
      </c>
      <c r="J26" s="167">
        <v>1782910.48</v>
      </c>
      <c r="K26" s="168">
        <f t="shared" si="0"/>
        <v>1782910.48</v>
      </c>
      <c r="L26" s="168"/>
      <c r="N26" s="167">
        <v>1782910.48</v>
      </c>
      <c r="O26" s="91">
        <v>1782910.48</v>
      </c>
      <c r="P26" s="91">
        <f t="shared" si="1"/>
        <v>1782910.48</v>
      </c>
    </row>
    <row r="27" spans="1:16" ht="78.75">
      <c r="A27" s="38" t="s">
        <v>233</v>
      </c>
      <c r="B27" s="16" t="s">
        <v>234</v>
      </c>
      <c r="C27" s="37">
        <v>100</v>
      </c>
      <c r="D27" s="56">
        <v>1001205</v>
      </c>
      <c r="E27" s="56"/>
      <c r="F27" s="281">
        <v>1407577</v>
      </c>
      <c r="G27" s="156">
        <v>1298844</v>
      </c>
      <c r="H27" s="165"/>
      <c r="I27" s="167">
        <v>1298844</v>
      </c>
      <c r="J27" s="167">
        <v>1782910.48</v>
      </c>
      <c r="K27" s="168">
        <f t="shared" si="0"/>
        <v>1782910.48</v>
      </c>
      <c r="L27" s="168"/>
      <c r="N27" s="167">
        <v>1782910.48</v>
      </c>
      <c r="O27" s="91">
        <v>1782910.48</v>
      </c>
      <c r="P27" s="91">
        <f t="shared" si="1"/>
        <v>1782910.48</v>
      </c>
    </row>
    <row r="28" spans="1:16" ht="78.75">
      <c r="A28" s="100" t="s">
        <v>690</v>
      </c>
      <c r="B28" s="66" t="s">
        <v>235</v>
      </c>
      <c r="C28" s="67"/>
      <c r="D28" s="68"/>
      <c r="E28" s="68">
        <f>SUM(E29:E45)</f>
        <v>8500</v>
      </c>
      <c r="F28" s="68">
        <f>SUM(F29:F45)</f>
        <v>34711182.059999995</v>
      </c>
      <c r="G28" s="157">
        <f>SUM(G29:G45)</f>
        <v>29351922.159999996</v>
      </c>
      <c r="H28" s="165">
        <f>F28-E28</f>
        <v>34702682.059999995</v>
      </c>
      <c r="I28" s="167">
        <v>29505020.159999996</v>
      </c>
      <c r="J28" s="167">
        <v>30499924.200000003</v>
      </c>
      <c r="K28" s="168">
        <f t="shared" si="0"/>
        <v>30508424.200000003</v>
      </c>
      <c r="L28" s="168"/>
      <c r="N28" s="167">
        <v>30620056.78</v>
      </c>
      <c r="O28" s="91">
        <v>30630912.34</v>
      </c>
      <c r="P28" s="91">
        <f t="shared" si="1"/>
        <v>30639412.34</v>
      </c>
    </row>
    <row r="29" spans="1:16" ht="81" customHeight="1">
      <c r="A29" s="38" t="s">
        <v>497</v>
      </c>
      <c r="B29" s="16" t="s">
        <v>237</v>
      </c>
      <c r="C29" s="37">
        <v>100</v>
      </c>
      <c r="D29" s="56">
        <v>15078984</v>
      </c>
      <c r="E29" s="56"/>
      <c r="F29" s="113">
        <v>21385758</v>
      </c>
      <c r="G29" s="156">
        <v>19682854.39</v>
      </c>
      <c r="I29" s="167">
        <v>19682854.39</v>
      </c>
      <c r="J29" s="167">
        <v>20407028.700000003</v>
      </c>
      <c r="K29" s="168">
        <f>J29+E29</f>
        <v>20407028.700000003</v>
      </c>
      <c r="L29" s="168"/>
      <c r="N29" s="167">
        <v>20527161.28</v>
      </c>
      <c r="O29" s="91">
        <v>20527161.28</v>
      </c>
      <c r="P29" s="91">
        <f t="shared" si="1"/>
        <v>20527161.28</v>
      </c>
    </row>
    <row r="30" spans="1:16" ht="47.25">
      <c r="A30" s="38" t="s">
        <v>386</v>
      </c>
      <c r="B30" s="16" t="s">
        <v>237</v>
      </c>
      <c r="C30" s="37">
        <v>200</v>
      </c>
      <c r="D30" s="56">
        <v>5279911</v>
      </c>
      <c r="E30" s="56"/>
      <c r="F30" s="74">
        <v>4211122.27</v>
      </c>
      <c r="G30" s="156">
        <f>1585184.56+21324.95-154.85</f>
        <v>1606354.66</v>
      </c>
      <c r="I30" s="167">
        <v>1606354.66</v>
      </c>
      <c r="J30" s="167">
        <v>1754400.49</v>
      </c>
      <c r="K30" s="168">
        <f aca="true" t="shared" si="2" ref="K30:K61">J30+E30</f>
        <v>1754400.49</v>
      </c>
      <c r="L30" s="168"/>
      <c r="N30" s="167">
        <v>1754400.49</v>
      </c>
      <c r="O30" s="91">
        <v>1754400.49</v>
      </c>
      <c r="P30" s="91">
        <f t="shared" si="1"/>
        <v>1754400.49</v>
      </c>
    </row>
    <row r="31" spans="1:16" ht="32.25" customHeight="1">
      <c r="A31" s="38" t="s">
        <v>706</v>
      </c>
      <c r="B31" s="16" t="s">
        <v>237</v>
      </c>
      <c r="C31" s="37">
        <v>300</v>
      </c>
      <c r="D31" s="56"/>
      <c r="E31" s="56"/>
      <c r="F31" s="74">
        <v>0</v>
      </c>
      <c r="G31" s="156">
        <v>0</v>
      </c>
      <c r="I31" s="167">
        <v>0</v>
      </c>
      <c r="J31" s="167">
        <v>0</v>
      </c>
      <c r="K31" s="168">
        <f t="shared" si="2"/>
        <v>0</v>
      </c>
      <c r="L31" s="168"/>
      <c r="N31" s="167">
        <v>0</v>
      </c>
      <c r="O31" s="91">
        <v>0</v>
      </c>
      <c r="P31" s="91">
        <f t="shared" si="1"/>
        <v>0</v>
      </c>
    </row>
    <row r="32" spans="1:16" ht="31.5">
      <c r="A32" s="38" t="s">
        <v>236</v>
      </c>
      <c r="B32" s="16" t="s">
        <v>237</v>
      </c>
      <c r="C32" s="37">
        <v>800</v>
      </c>
      <c r="D32" s="56">
        <v>257000</v>
      </c>
      <c r="E32" s="56"/>
      <c r="F32" s="113">
        <v>14000</v>
      </c>
      <c r="G32" s="156">
        <v>58000</v>
      </c>
      <c r="I32" s="167">
        <v>58000</v>
      </c>
      <c r="J32" s="167">
        <v>58000</v>
      </c>
      <c r="K32" s="168">
        <f t="shared" si="2"/>
        <v>58000</v>
      </c>
      <c r="L32" s="168"/>
      <c r="N32" s="167">
        <v>58000</v>
      </c>
      <c r="O32" s="91">
        <v>68855.56</v>
      </c>
      <c r="P32" s="91">
        <f t="shared" si="1"/>
        <v>68855.56</v>
      </c>
    </row>
    <row r="33" spans="1:16" ht="54" customHeight="1">
      <c r="A33" s="38" t="s">
        <v>1413</v>
      </c>
      <c r="B33" s="16" t="s">
        <v>1412</v>
      </c>
      <c r="C33" s="37">
        <v>200</v>
      </c>
      <c r="D33" s="56"/>
      <c r="E33" s="56"/>
      <c r="F33" s="113">
        <v>5246.3</v>
      </c>
      <c r="G33" s="156"/>
      <c r="I33" s="167"/>
      <c r="K33" s="168"/>
      <c r="L33" s="168"/>
      <c r="O33" s="91"/>
      <c r="P33" s="91"/>
    </row>
    <row r="34" spans="1:16" ht="82.5" customHeight="1">
      <c r="A34" s="38" t="s">
        <v>681</v>
      </c>
      <c r="B34" s="16" t="s">
        <v>379</v>
      </c>
      <c r="C34" s="37">
        <v>100</v>
      </c>
      <c r="D34" s="56"/>
      <c r="E34" s="56"/>
      <c r="F34" s="74">
        <v>530330.64</v>
      </c>
      <c r="G34" s="156">
        <v>489343.68</v>
      </c>
      <c r="I34" s="167">
        <v>489343.68</v>
      </c>
      <c r="J34" s="167">
        <v>509915.28</v>
      </c>
      <c r="K34" s="168">
        <f t="shared" si="2"/>
        <v>509915.28</v>
      </c>
      <c r="L34" s="168"/>
      <c r="N34" s="167">
        <v>509915.28</v>
      </c>
      <c r="O34" s="91">
        <v>509915.28</v>
      </c>
      <c r="P34" s="91">
        <f t="shared" si="1"/>
        <v>509915.28</v>
      </c>
    </row>
    <row r="35" spans="1:16" ht="78.75">
      <c r="A35" s="38" t="s">
        <v>238</v>
      </c>
      <c r="B35" s="16" t="s">
        <v>239</v>
      </c>
      <c r="C35" s="37">
        <v>100</v>
      </c>
      <c r="D35" s="56">
        <v>644418</v>
      </c>
      <c r="E35" s="56"/>
      <c r="F35" s="74">
        <v>257933.49</v>
      </c>
      <c r="G35" s="156">
        <v>237904.56</v>
      </c>
      <c r="I35" s="167">
        <v>237904.56</v>
      </c>
      <c r="J35" s="167">
        <v>247953.91999999998</v>
      </c>
      <c r="K35" s="168">
        <f t="shared" si="2"/>
        <v>247953.91999999998</v>
      </c>
      <c r="L35" s="168"/>
      <c r="N35" s="167">
        <v>247953.91999999998</v>
      </c>
      <c r="O35" s="91">
        <v>247953.91999999998</v>
      </c>
      <c r="P35" s="91">
        <f t="shared" si="1"/>
        <v>247953.91999999998</v>
      </c>
    </row>
    <row r="36" spans="1:16" ht="47.25">
      <c r="A36" s="38" t="s">
        <v>387</v>
      </c>
      <c r="B36" s="16" t="s">
        <v>239</v>
      </c>
      <c r="C36" s="37">
        <v>200</v>
      </c>
      <c r="D36" s="56">
        <v>422600</v>
      </c>
      <c r="E36" s="56"/>
      <c r="F36" s="74">
        <v>520479</v>
      </c>
      <c r="G36" s="156">
        <v>520479</v>
      </c>
      <c r="I36" s="167">
        <v>570479</v>
      </c>
      <c r="J36" s="167">
        <v>520479</v>
      </c>
      <c r="K36" s="168">
        <f t="shared" si="2"/>
        <v>520479</v>
      </c>
      <c r="L36" s="168"/>
      <c r="N36" s="167">
        <v>520479</v>
      </c>
      <c r="O36" s="91">
        <v>520479</v>
      </c>
      <c r="P36" s="91">
        <f t="shared" si="1"/>
        <v>520479</v>
      </c>
    </row>
    <row r="37" spans="1:16" ht="31.5">
      <c r="A37" s="38" t="s">
        <v>656</v>
      </c>
      <c r="B37" s="16" t="s">
        <v>239</v>
      </c>
      <c r="C37" s="37">
        <v>300</v>
      </c>
      <c r="D37" s="56"/>
      <c r="E37" s="56"/>
      <c r="F37" s="74">
        <v>19617</v>
      </c>
      <c r="G37" s="156">
        <v>18130</v>
      </c>
      <c r="I37" s="167">
        <v>18130</v>
      </c>
      <c r="J37" s="167">
        <v>18392</v>
      </c>
      <c r="K37" s="168">
        <f t="shared" si="2"/>
        <v>18392</v>
      </c>
      <c r="L37" s="168"/>
      <c r="N37" s="167">
        <v>18392</v>
      </c>
      <c r="O37" s="91">
        <v>18392</v>
      </c>
      <c r="P37" s="91">
        <f t="shared" si="1"/>
        <v>18392</v>
      </c>
    </row>
    <row r="38" spans="1:16" ht="79.5" customHeight="1">
      <c r="A38" s="38" t="s">
        <v>372</v>
      </c>
      <c r="B38" s="16" t="s">
        <v>241</v>
      </c>
      <c r="C38" s="37">
        <v>100</v>
      </c>
      <c r="D38" s="56">
        <v>3118930</v>
      </c>
      <c r="E38" s="56"/>
      <c r="F38" s="113">
        <v>4637318.02</v>
      </c>
      <c r="G38" s="156">
        <v>4278731.61</v>
      </c>
      <c r="H38" s="74">
        <v>4278731.61</v>
      </c>
      <c r="I38" s="167">
        <v>4280731.61</v>
      </c>
      <c r="J38" s="167">
        <v>4458745.100000001</v>
      </c>
      <c r="K38" s="168">
        <f t="shared" si="2"/>
        <v>4458745.100000001</v>
      </c>
      <c r="L38" s="168"/>
      <c r="N38" s="167">
        <v>4458745.100000001</v>
      </c>
      <c r="O38" s="91">
        <v>4458745.100000001</v>
      </c>
      <c r="P38" s="91">
        <f t="shared" si="1"/>
        <v>4458745.100000001</v>
      </c>
    </row>
    <row r="39" spans="1:16" ht="47.25">
      <c r="A39" s="38" t="s">
        <v>388</v>
      </c>
      <c r="B39" s="16" t="s">
        <v>241</v>
      </c>
      <c r="C39" s="37">
        <v>200</v>
      </c>
      <c r="D39" s="56">
        <v>266570</v>
      </c>
      <c r="E39" s="56"/>
      <c r="F39" s="74">
        <v>973230.69</v>
      </c>
      <c r="G39" s="156">
        <v>773450.65</v>
      </c>
      <c r="H39" s="74">
        <v>773450.65</v>
      </c>
      <c r="I39" s="167">
        <v>865548.65</v>
      </c>
      <c r="J39" s="167">
        <v>784950.65</v>
      </c>
      <c r="K39" s="168">
        <f t="shared" si="2"/>
        <v>784950.65</v>
      </c>
      <c r="L39" s="168"/>
      <c r="N39" s="167">
        <v>784950.65</v>
      </c>
      <c r="O39" s="91">
        <v>784950.65</v>
      </c>
      <c r="P39" s="91">
        <f t="shared" si="1"/>
        <v>784950.65</v>
      </c>
    </row>
    <row r="40" spans="1:16" ht="36.75" customHeight="1">
      <c r="A40" s="38" t="s">
        <v>240</v>
      </c>
      <c r="B40" s="72" t="s">
        <v>241</v>
      </c>
      <c r="C40" s="73">
        <v>800</v>
      </c>
      <c r="D40" s="56"/>
      <c r="E40" s="56"/>
      <c r="F40" s="74"/>
      <c r="G40" s="156"/>
      <c r="H40" s="91"/>
      <c r="I40" s="167"/>
      <c r="J40" s="167">
        <v>0</v>
      </c>
      <c r="K40" s="168">
        <f t="shared" si="2"/>
        <v>0</v>
      </c>
      <c r="L40" s="168"/>
      <c r="N40" s="167">
        <v>0</v>
      </c>
      <c r="O40" s="91">
        <v>0</v>
      </c>
      <c r="P40" s="91">
        <f t="shared" si="1"/>
        <v>0</v>
      </c>
    </row>
    <row r="41" spans="1:16" ht="82.5" customHeight="1">
      <c r="A41" s="38" t="s">
        <v>380</v>
      </c>
      <c r="B41" s="16" t="s">
        <v>243</v>
      </c>
      <c r="C41" s="37">
        <v>100</v>
      </c>
      <c r="D41" s="56">
        <v>1400000</v>
      </c>
      <c r="E41" s="56"/>
      <c r="F41" s="127">
        <v>1246621.25</v>
      </c>
      <c r="G41" s="158">
        <v>1150297.21</v>
      </c>
      <c r="I41" s="167">
        <v>1150297.21</v>
      </c>
      <c r="J41" s="167">
        <v>1198682.66</v>
      </c>
      <c r="K41" s="168">
        <f t="shared" si="2"/>
        <v>1198682.66</v>
      </c>
      <c r="L41" s="168"/>
      <c r="N41" s="167">
        <v>1198682.66</v>
      </c>
      <c r="O41" s="91">
        <v>1198682.66</v>
      </c>
      <c r="P41" s="91">
        <f t="shared" si="1"/>
        <v>1198682.66</v>
      </c>
    </row>
    <row r="42" spans="1:16" ht="57.75" customHeight="1">
      <c r="A42" s="38" t="s">
        <v>389</v>
      </c>
      <c r="B42" s="16" t="s">
        <v>243</v>
      </c>
      <c r="C42" s="37">
        <v>200</v>
      </c>
      <c r="D42" s="56"/>
      <c r="E42" s="56">
        <v>8500</v>
      </c>
      <c r="F42" s="268">
        <v>245076.4</v>
      </c>
      <c r="G42" s="158">
        <v>239576.4</v>
      </c>
      <c r="I42" s="167">
        <v>239576.4</v>
      </c>
      <c r="J42" s="167">
        <v>236576.4</v>
      </c>
      <c r="K42" s="168">
        <f t="shared" si="2"/>
        <v>245076.4</v>
      </c>
      <c r="L42" s="168"/>
      <c r="N42" s="167">
        <v>236576.4</v>
      </c>
      <c r="O42" s="91">
        <v>236576.4</v>
      </c>
      <c r="P42" s="91">
        <f t="shared" si="1"/>
        <v>245076.4</v>
      </c>
    </row>
    <row r="43" spans="1:16" ht="104.25" customHeight="1">
      <c r="A43" s="38" t="s">
        <v>1342</v>
      </c>
      <c r="B43" s="16" t="s">
        <v>1341</v>
      </c>
      <c r="C43" s="37">
        <v>100</v>
      </c>
      <c r="D43" s="56"/>
      <c r="E43" s="56"/>
      <c r="F43" s="268">
        <v>434873.21</v>
      </c>
      <c r="G43" s="158"/>
      <c r="I43" s="167"/>
      <c r="K43" s="168"/>
      <c r="L43" s="168"/>
      <c r="O43" s="91"/>
      <c r="P43" s="91"/>
    </row>
    <row r="44" spans="1:16" ht="57.75" customHeight="1">
      <c r="A44" s="38" t="s">
        <v>1411</v>
      </c>
      <c r="B44" s="16" t="s">
        <v>1341</v>
      </c>
      <c r="C44" s="37">
        <v>200</v>
      </c>
      <c r="D44" s="56"/>
      <c r="E44" s="56"/>
      <c r="F44" s="268">
        <v>44725.79</v>
      </c>
      <c r="G44" s="158"/>
      <c r="I44" s="167"/>
      <c r="K44" s="168"/>
      <c r="L44" s="168"/>
      <c r="O44" s="91"/>
      <c r="P44" s="91"/>
    </row>
    <row r="45" spans="1:16" ht="47.25" customHeight="1">
      <c r="A45" s="38" t="s">
        <v>390</v>
      </c>
      <c r="B45" s="16" t="s">
        <v>244</v>
      </c>
      <c r="C45" s="37">
        <v>200</v>
      </c>
      <c r="D45" s="56">
        <v>302040</v>
      </c>
      <c r="E45" s="56"/>
      <c r="F45" s="113">
        <v>184850</v>
      </c>
      <c r="G45" s="156">
        <v>296800</v>
      </c>
      <c r="I45" s="167">
        <v>296800</v>
      </c>
      <c r="J45" s="167">
        <v>295800</v>
      </c>
      <c r="K45" s="168">
        <f t="shared" si="2"/>
        <v>295800</v>
      </c>
      <c r="L45" s="168"/>
      <c r="N45" s="167">
        <v>295800</v>
      </c>
      <c r="O45" s="91">
        <v>295800</v>
      </c>
      <c r="P45" s="91">
        <f t="shared" si="1"/>
        <v>295800</v>
      </c>
    </row>
    <row r="46" spans="1:16" ht="15.75">
      <c r="A46" s="100" t="s">
        <v>245</v>
      </c>
      <c r="B46" s="66" t="s">
        <v>246</v>
      </c>
      <c r="C46" s="67"/>
      <c r="D46" s="68"/>
      <c r="E46" s="68">
        <f>E47</f>
        <v>0</v>
      </c>
      <c r="F46" s="68">
        <f>F47</f>
        <v>665000</v>
      </c>
      <c r="G46" s="157">
        <f>G47</f>
        <v>562874.4</v>
      </c>
      <c r="I46" s="167">
        <v>562874.4</v>
      </c>
      <c r="J46" s="167">
        <v>627264</v>
      </c>
      <c r="K46" s="168">
        <f t="shared" si="2"/>
        <v>627264</v>
      </c>
      <c r="L46" s="168"/>
      <c r="N46" s="167">
        <v>627264</v>
      </c>
      <c r="O46" s="91">
        <v>627264</v>
      </c>
      <c r="P46" s="91">
        <f t="shared" si="1"/>
        <v>627264</v>
      </c>
    </row>
    <row r="47" spans="1:16" ht="63">
      <c r="A47" s="38" t="s">
        <v>391</v>
      </c>
      <c r="B47" s="16" t="s">
        <v>247</v>
      </c>
      <c r="C47" s="37">
        <v>200</v>
      </c>
      <c r="D47" s="56">
        <v>400000</v>
      </c>
      <c r="E47" s="56"/>
      <c r="F47" s="74">
        <v>665000</v>
      </c>
      <c r="G47" s="156">
        <v>562874.4</v>
      </c>
      <c r="I47" s="167">
        <v>562874.4</v>
      </c>
      <c r="J47" s="167">
        <v>627264</v>
      </c>
      <c r="K47" s="168">
        <f t="shared" si="2"/>
        <v>627264</v>
      </c>
      <c r="L47" s="168"/>
      <c r="N47" s="167">
        <v>627264</v>
      </c>
      <c r="O47" s="91">
        <v>627264</v>
      </c>
      <c r="P47" s="91">
        <f t="shared" si="1"/>
        <v>627264</v>
      </c>
    </row>
    <row r="48" spans="1:16" ht="31.5">
      <c r="A48" s="100" t="s">
        <v>248</v>
      </c>
      <c r="B48" s="66" t="s">
        <v>250</v>
      </c>
      <c r="C48" s="67"/>
      <c r="D48" s="68"/>
      <c r="E48" s="68">
        <f aca="true" t="shared" si="3" ref="E48:G49">E49</f>
        <v>0</v>
      </c>
      <c r="F48" s="68">
        <f t="shared" si="3"/>
        <v>317647.16</v>
      </c>
      <c r="G48" s="157">
        <f t="shared" si="3"/>
        <v>292660.23</v>
      </c>
      <c r="H48" s="91">
        <f>F48-E48</f>
        <v>317647.16</v>
      </c>
      <c r="I48" s="167">
        <v>292970.57</v>
      </c>
      <c r="J48" s="167">
        <v>305386.45</v>
      </c>
      <c r="K48" s="168">
        <f t="shared" si="2"/>
        <v>305386.45</v>
      </c>
      <c r="L48" s="168"/>
      <c r="N48" s="167">
        <v>305386.45</v>
      </c>
      <c r="O48" s="91">
        <v>305386.45</v>
      </c>
      <c r="P48" s="91">
        <f t="shared" si="1"/>
        <v>305386.45</v>
      </c>
    </row>
    <row r="49" spans="1:16" ht="47.25" customHeight="1">
      <c r="A49" s="100" t="s">
        <v>249</v>
      </c>
      <c r="B49" s="66" t="s">
        <v>251</v>
      </c>
      <c r="C49" s="67"/>
      <c r="D49" s="68"/>
      <c r="E49" s="68">
        <f t="shared" si="3"/>
        <v>0</v>
      </c>
      <c r="F49" s="68">
        <f t="shared" si="3"/>
        <v>317647.16</v>
      </c>
      <c r="G49" s="157">
        <f t="shared" si="3"/>
        <v>292660.23</v>
      </c>
      <c r="H49" s="91">
        <f>F49-E49</f>
        <v>317647.16</v>
      </c>
      <c r="I49" s="167">
        <v>292970.57</v>
      </c>
      <c r="J49" s="167">
        <v>305386.45</v>
      </c>
      <c r="K49" s="168">
        <f t="shared" si="2"/>
        <v>305386.45</v>
      </c>
      <c r="L49" s="168"/>
      <c r="N49" s="167">
        <v>305386.45</v>
      </c>
      <c r="O49" s="91">
        <v>305386.45</v>
      </c>
      <c r="P49" s="91">
        <f t="shared" si="1"/>
        <v>305386.45</v>
      </c>
    </row>
    <row r="50" spans="1:16" ht="81" customHeight="1">
      <c r="A50" s="38" t="s">
        <v>694</v>
      </c>
      <c r="B50" s="16" t="s">
        <v>252</v>
      </c>
      <c r="C50" s="37">
        <v>200</v>
      </c>
      <c r="D50" s="56"/>
      <c r="E50" s="56"/>
      <c r="F50" s="113">
        <v>317647.16</v>
      </c>
      <c r="G50" s="156">
        <v>292660.23</v>
      </c>
      <c r="H50" s="74">
        <v>292660.23</v>
      </c>
      <c r="I50" s="167">
        <v>292970.57</v>
      </c>
      <c r="J50" s="167">
        <v>305386.45</v>
      </c>
      <c r="K50" s="168">
        <f t="shared" si="2"/>
        <v>305386.45</v>
      </c>
      <c r="L50" s="168"/>
      <c r="N50" s="167">
        <v>305386.45</v>
      </c>
      <c r="O50" s="91">
        <v>305386.45</v>
      </c>
      <c r="P50" s="91">
        <f t="shared" si="1"/>
        <v>305386.45</v>
      </c>
    </row>
    <row r="51" spans="1:16" ht="31.5">
      <c r="A51" s="100" t="s">
        <v>990</v>
      </c>
      <c r="B51" s="66" t="s">
        <v>618</v>
      </c>
      <c r="C51" s="67"/>
      <c r="D51" s="56"/>
      <c r="E51" s="68">
        <f>E52</f>
        <v>55150</v>
      </c>
      <c r="F51" s="68">
        <f>F52</f>
        <v>12425697.7</v>
      </c>
      <c r="G51" s="157">
        <f>G52</f>
        <v>7784777.76</v>
      </c>
      <c r="H51" s="91">
        <f>F51-E51</f>
        <v>12370547.7</v>
      </c>
      <c r="I51" s="167">
        <v>11396085.76</v>
      </c>
      <c r="J51" s="167">
        <v>7500545.140000001</v>
      </c>
      <c r="K51" s="168">
        <f t="shared" si="2"/>
        <v>7555695.140000001</v>
      </c>
      <c r="L51" s="168"/>
      <c r="N51" s="167">
        <v>7545545.140000001</v>
      </c>
      <c r="O51" s="91">
        <v>7545545.140000001</v>
      </c>
      <c r="P51" s="91">
        <f t="shared" si="1"/>
        <v>7600695.140000001</v>
      </c>
    </row>
    <row r="52" spans="1:16" ht="31.5">
      <c r="A52" s="100" t="s">
        <v>702</v>
      </c>
      <c r="B52" s="66" t="s">
        <v>619</v>
      </c>
      <c r="C52" s="67"/>
      <c r="D52" s="56"/>
      <c r="E52" s="68">
        <f>SUM(E53:E55)</f>
        <v>55150</v>
      </c>
      <c r="F52" s="68">
        <f>SUM(F53:F55)</f>
        <v>12425697.7</v>
      </c>
      <c r="G52" s="157">
        <f>SUM(G53:G55)</f>
        <v>7784777.76</v>
      </c>
      <c r="H52" s="91">
        <f>F52-E52</f>
        <v>12370547.7</v>
      </c>
      <c r="I52" s="167">
        <v>11396085.76</v>
      </c>
      <c r="J52" s="167">
        <v>7500545.140000001</v>
      </c>
      <c r="K52" s="168">
        <f t="shared" si="2"/>
        <v>7555695.140000001</v>
      </c>
      <c r="L52" s="168"/>
      <c r="N52" s="167">
        <v>7545545.140000001</v>
      </c>
      <c r="O52" s="91">
        <v>7545545.140000001</v>
      </c>
      <c r="P52" s="91">
        <f t="shared" si="1"/>
        <v>7600695.140000001</v>
      </c>
    </row>
    <row r="53" spans="1:16" ht="78.75">
      <c r="A53" s="132" t="s">
        <v>674</v>
      </c>
      <c r="B53" s="72" t="s">
        <v>620</v>
      </c>
      <c r="C53" s="73">
        <v>100</v>
      </c>
      <c r="D53" s="74"/>
      <c r="E53" s="74"/>
      <c r="F53" s="74">
        <v>4118159</v>
      </c>
      <c r="G53" s="156">
        <v>3756619</v>
      </c>
      <c r="H53" s="168"/>
      <c r="I53" s="167">
        <v>3756619</v>
      </c>
      <c r="J53" s="167">
        <v>3924339</v>
      </c>
      <c r="K53" s="168">
        <f t="shared" si="2"/>
        <v>3924339</v>
      </c>
      <c r="L53" s="168"/>
      <c r="N53" s="167">
        <v>3924339</v>
      </c>
      <c r="O53" s="91">
        <v>3924339</v>
      </c>
      <c r="P53" s="91">
        <f t="shared" si="1"/>
        <v>3924339</v>
      </c>
    </row>
    <row r="54" spans="1:16" ht="47.25">
      <c r="A54" s="70" t="s">
        <v>672</v>
      </c>
      <c r="B54" s="17" t="s">
        <v>620</v>
      </c>
      <c r="C54" s="37">
        <v>200</v>
      </c>
      <c r="D54" s="56"/>
      <c r="E54" s="56">
        <v>55150</v>
      </c>
      <c r="F54" s="74">
        <v>8176908.7</v>
      </c>
      <c r="G54" s="156">
        <v>3895158.76</v>
      </c>
      <c r="H54" s="167">
        <v>3895158.76</v>
      </c>
      <c r="I54" s="167">
        <v>7506466.76</v>
      </c>
      <c r="J54" s="167">
        <v>3444781.14</v>
      </c>
      <c r="K54" s="168">
        <f t="shared" si="2"/>
        <v>3499931.14</v>
      </c>
      <c r="L54" s="168"/>
      <c r="N54" s="167">
        <v>3489781.14</v>
      </c>
      <c r="O54" s="91">
        <v>3489781.14</v>
      </c>
      <c r="P54" s="91">
        <f t="shared" si="1"/>
        <v>3544931.14</v>
      </c>
    </row>
    <row r="55" spans="1:16" ht="31.5">
      <c r="A55" s="70" t="s">
        <v>673</v>
      </c>
      <c r="B55" s="17" t="s">
        <v>620</v>
      </c>
      <c r="C55" s="37">
        <v>800</v>
      </c>
      <c r="D55" s="56"/>
      <c r="E55" s="56"/>
      <c r="F55" s="74">
        <v>130630</v>
      </c>
      <c r="G55" s="156">
        <v>133000</v>
      </c>
      <c r="I55" s="167">
        <v>133000</v>
      </c>
      <c r="J55" s="167">
        <v>131425</v>
      </c>
      <c r="K55" s="168">
        <f t="shared" si="2"/>
        <v>131425</v>
      </c>
      <c r="L55" s="168"/>
      <c r="N55" s="167">
        <v>131425</v>
      </c>
      <c r="O55" s="91">
        <v>131425</v>
      </c>
      <c r="P55" s="91">
        <f t="shared" si="1"/>
        <v>131425</v>
      </c>
    </row>
    <row r="56" spans="1:16" ht="31.5">
      <c r="A56" s="190" t="s">
        <v>435</v>
      </c>
      <c r="B56" s="18" t="s">
        <v>254</v>
      </c>
      <c r="C56" s="98"/>
      <c r="D56" s="82">
        <f>D57</f>
        <v>-1714607.6</v>
      </c>
      <c r="E56" s="82">
        <f>E57+E68+E71</f>
        <v>183376.47</v>
      </c>
      <c r="F56" s="82">
        <f>F57+F68+F71</f>
        <v>19964797.95</v>
      </c>
      <c r="G56" s="154">
        <f>G57+G68+G71</f>
        <v>8810405.3</v>
      </c>
      <c r="I56" s="167">
        <v>17058919.47</v>
      </c>
      <c r="J56" s="167">
        <v>17293870.47</v>
      </c>
      <c r="K56" s="168">
        <f t="shared" si="2"/>
        <v>17477246.939999998</v>
      </c>
      <c r="L56" s="168"/>
      <c r="N56" s="167">
        <v>17293870.47</v>
      </c>
      <c r="O56" s="91">
        <v>25085545.67</v>
      </c>
      <c r="P56" s="91">
        <f t="shared" si="1"/>
        <v>25268922.14</v>
      </c>
    </row>
    <row r="57" spans="1:16" ht="34.5" customHeight="1">
      <c r="A57" s="99" t="s">
        <v>623</v>
      </c>
      <c r="B57" s="15" t="s">
        <v>255</v>
      </c>
      <c r="C57" s="36"/>
      <c r="D57" s="59">
        <f>SUM(D59:D65)</f>
        <v>-1714607.6</v>
      </c>
      <c r="E57" s="59">
        <f>E58</f>
        <v>183376.47</v>
      </c>
      <c r="F57" s="59">
        <f>F58</f>
        <v>19894797.95</v>
      </c>
      <c r="G57" s="155">
        <f>G58</f>
        <v>8740405.3</v>
      </c>
      <c r="I57" s="167">
        <v>16988919.47</v>
      </c>
      <c r="J57" s="167">
        <v>17223870.47</v>
      </c>
      <c r="K57" s="168">
        <f t="shared" si="2"/>
        <v>17407246.939999998</v>
      </c>
      <c r="L57" s="168"/>
      <c r="N57" s="167">
        <v>17223870.47</v>
      </c>
      <c r="O57" s="91">
        <v>25020813.1</v>
      </c>
      <c r="P57" s="91">
        <f t="shared" si="1"/>
        <v>25204189.57</v>
      </c>
    </row>
    <row r="58" spans="1:16" ht="31.5">
      <c r="A58" s="99" t="s">
        <v>622</v>
      </c>
      <c r="B58" s="15" t="s">
        <v>256</v>
      </c>
      <c r="C58" s="36"/>
      <c r="D58" s="59"/>
      <c r="E58" s="59">
        <f>SUM(E59:E67)</f>
        <v>183376.47</v>
      </c>
      <c r="F58" s="59">
        <f>SUM(F59:F67)</f>
        <v>19894797.95</v>
      </c>
      <c r="G58" s="155">
        <f>SUM(G59:G67)</f>
        <v>8740405.3</v>
      </c>
      <c r="I58" s="167">
        <v>16988919.47</v>
      </c>
      <c r="J58" s="167">
        <v>17223870.47</v>
      </c>
      <c r="K58" s="168">
        <f t="shared" si="2"/>
        <v>17407246.939999998</v>
      </c>
      <c r="L58" s="168"/>
      <c r="N58" s="167">
        <v>17223870.47</v>
      </c>
      <c r="O58" s="91">
        <v>25020813.1</v>
      </c>
      <c r="P58" s="91">
        <f t="shared" si="1"/>
        <v>25204189.57</v>
      </c>
    </row>
    <row r="59" spans="1:16" ht="47.25">
      <c r="A59" s="101" t="s">
        <v>624</v>
      </c>
      <c r="B59" s="16" t="s">
        <v>257</v>
      </c>
      <c r="C59" s="37">
        <v>200</v>
      </c>
      <c r="D59" s="56">
        <v>-1714607.6</v>
      </c>
      <c r="E59" s="56">
        <v>145500</v>
      </c>
      <c r="F59" s="74">
        <v>4266802.4</v>
      </c>
      <c r="G59" s="156">
        <f>3105606.06-941354.1</f>
        <v>2164251.96</v>
      </c>
      <c r="I59" s="167">
        <v>2164251.96</v>
      </c>
      <c r="J59" s="167">
        <v>3472834.67</v>
      </c>
      <c r="K59" s="168">
        <f t="shared" si="2"/>
        <v>3618334.67</v>
      </c>
      <c r="L59" s="168"/>
      <c r="N59" s="167">
        <v>3472834.67</v>
      </c>
      <c r="O59" s="91">
        <v>3472834.67</v>
      </c>
      <c r="P59" s="91">
        <f t="shared" si="1"/>
        <v>3618334.67</v>
      </c>
    </row>
    <row r="60" spans="1:16" ht="47.25">
      <c r="A60" s="101" t="s">
        <v>625</v>
      </c>
      <c r="B60" s="16" t="s">
        <v>658</v>
      </c>
      <c r="C60" s="37">
        <v>200</v>
      </c>
      <c r="D60" s="56"/>
      <c r="E60" s="85">
        <v>37876.47</v>
      </c>
      <c r="F60" s="74">
        <v>5174170.46</v>
      </c>
      <c r="G60" s="156">
        <v>4494799.24</v>
      </c>
      <c r="I60" s="167">
        <v>4494799.24</v>
      </c>
      <c r="J60" s="167">
        <v>2767359.87</v>
      </c>
      <c r="K60" s="168">
        <f t="shared" si="2"/>
        <v>2805236.3400000003</v>
      </c>
      <c r="L60" s="168"/>
      <c r="N60" s="167">
        <v>2711869.64</v>
      </c>
      <c r="O60" s="91">
        <v>4177171.09</v>
      </c>
      <c r="P60" s="91">
        <f t="shared" si="1"/>
        <v>4215047.56</v>
      </c>
    </row>
    <row r="61" spans="1:16" ht="31.5">
      <c r="A61" s="101" t="s">
        <v>640</v>
      </c>
      <c r="B61" s="16" t="s">
        <v>659</v>
      </c>
      <c r="C61" s="37">
        <v>200</v>
      </c>
      <c r="D61" s="56"/>
      <c r="E61" s="56"/>
      <c r="F61" s="74">
        <v>0</v>
      </c>
      <c r="G61" s="156">
        <v>0</v>
      </c>
      <c r="I61" s="167">
        <v>0</v>
      </c>
      <c r="J61" s="167">
        <v>0</v>
      </c>
      <c r="K61" s="168">
        <f t="shared" si="2"/>
        <v>0</v>
      </c>
      <c r="L61" s="168"/>
      <c r="N61" s="167">
        <v>0</v>
      </c>
      <c r="O61" s="91">
        <v>0</v>
      </c>
      <c r="P61" s="91">
        <f t="shared" si="1"/>
        <v>0</v>
      </c>
    </row>
    <row r="62" spans="1:16" ht="69" customHeight="1">
      <c r="A62" s="133" t="s">
        <v>1107</v>
      </c>
      <c r="B62" s="16" t="s">
        <v>660</v>
      </c>
      <c r="C62" s="37">
        <v>200</v>
      </c>
      <c r="D62" s="56"/>
      <c r="E62" s="56"/>
      <c r="F62" s="74">
        <v>228650</v>
      </c>
      <c r="G62" s="156">
        <v>140000</v>
      </c>
      <c r="I62" s="167">
        <v>140000</v>
      </c>
      <c r="J62" s="167">
        <v>140000</v>
      </c>
      <c r="K62" s="101" t="s">
        <v>687</v>
      </c>
      <c r="L62" s="168">
        <f>J62+E62</f>
        <v>140000</v>
      </c>
      <c r="N62" s="167">
        <v>195490.23</v>
      </c>
      <c r="O62" s="91">
        <v>200757.66</v>
      </c>
      <c r="P62" s="91">
        <f t="shared" si="1"/>
        <v>200757.66</v>
      </c>
    </row>
    <row r="63" spans="1:16" ht="69" customHeight="1">
      <c r="A63" s="133" t="s">
        <v>1330</v>
      </c>
      <c r="B63" s="16" t="s">
        <v>1329</v>
      </c>
      <c r="C63" s="37">
        <v>200</v>
      </c>
      <c r="D63" s="56"/>
      <c r="E63" s="56"/>
      <c r="F63" s="74"/>
      <c r="G63" s="156"/>
      <c r="I63" s="167"/>
      <c r="K63" s="431"/>
      <c r="L63" s="168"/>
      <c r="O63" s="91"/>
      <c r="P63" s="91"/>
    </row>
    <row r="64" spans="1:16" ht="101.25" customHeight="1">
      <c r="A64" s="133" t="s">
        <v>1331</v>
      </c>
      <c r="B64" s="16" t="s">
        <v>1332</v>
      </c>
      <c r="C64" s="37">
        <v>200</v>
      </c>
      <c r="D64" s="56"/>
      <c r="E64" s="56"/>
      <c r="F64" s="74"/>
      <c r="G64" s="156"/>
      <c r="I64" s="167"/>
      <c r="K64" s="431"/>
      <c r="L64" s="168"/>
      <c r="O64" s="91"/>
      <c r="P64" s="91"/>
    </row>
    <row r="65" spans="1:16" ht="213.75" customHeight="1">
      <c r="A65" s="101" t="s">
        <v>494</v>
      </c>
      <c r="B65" s="16" t="s">
        <v>493</v>
      </c>
      <c r="C65" s="37">
        <v>500</v>
      </c>
      <c r="D65" s="56"/>
      <c r="E65" s="120"/>
      <c r="F65" s="74">
        <v>2090159.91</v>
      </c>
      <c r="G65" s="156">
        <f>1000000+941354.1</f>
        <v>1941354.1</v>
      </c>
      <c r="I65" s="167">
        <v>1941354.1</v>
      </c>
      <c r="J65" s="167">
        <v>3176489.1</v>
      </c>
      <c r="K65" s="168">
        <f>J65+E65</f>
        <v>3176489.1</v>
      </c>
      <c r="L65" s="168"/>
      <c r="N65" s="167">
        <v>3176489.1</v>
      </c>
      <c r="O65" s="91">
        <v>3176489.1</v>
      </c>
      <c r="P65" s="91">
        <f t="shared" si="1"/>
        <v>3176489.1</v>
      </c>
    </row>
    <row r="66" spans="1:16" ht="67.5" customHeight="1">
      <c r="A66" s="102" t="s">
        <v>966</v>
      </c>
      <c r="B66" s="16" t="s">
        <v>967</v>
      </c>
      <c r="C66" s="37">
        <v>200</v>
      </c>
      <c r="D66" s="56"/>
      <c r="E66" s="120"/>
      <c r="F66" s="120"/>
      <c r="G66" s="156"/>
      <c r="I66" s="167"/>
      <c r="J66" s="167">
        <v>0</v>
      </c>
      <c r="K66" s="168">
        <f aca="true" t="shared" si="4" ref="K66:K132">J66+E66</f>
        <v>0</v>
      </c>
      <c r="L66" s="168"/>
      <c r="N66" s="167">
        <v>0</v>
      </c>
      <c r="O66" s="91">
        <v>6326373.75</v>
      </c>
      <c r="P66" s="91">
        <f t="shared" si="1"/>
        <v>6326373.75</v>
      </c>
    </row>
    <row r="67" spans="1:16" ht="100.5" customHeight="1">
      <c r="A67" s="123" t="s">
        <v>951</v>
      </c>
      <c r="B67" s="72" t="s">
        <v>707</v>
      </c>
      <c r="C67" s="73">
        <v>200</v>
      </c>
      <c r="D67" s="74"/>
      <c r="E67" s="74"/>
      <c r="F67" s="74">
        <v>8135015.18</v>
      </c>
      <c r="G67" s="158"/>
      <c r="I67" s="101">
        <v>7899281.67</v>
      </c>
      <c r="J67" s="167">
        <v>7667186.83</v>
      </c>
      <c r="K67" s="168">
        <f t="shared" si="4"/>
        <v>7667186.83</v>
      </c>
      <c r="L67" s="168"/>
      <c r="N67" s="167">
        <v>7667186.83</v>
      </c>
      <c r="O67" s="91">
        <v>7667186.83</v>
      </c>
      <c r="P67" s="91">
        <f t="shared" si="1"/>
        <v>7667186.83</v>
      </c>
    </row>
    <row r="68" spans="1:16" ht="31.5">
      <c r="A68" s="99" t="s">
        <v>924</v>
      </c>
      <c r="B68" s="66" t="s">
        <v>415</v>
      </c>
      <c r="C68" s="67"/>
      <c r="D68" s="68"/>
      <c r="E68" s="68">
        <f aca="true" t="shared" si="5" ref="E68:G69">E69</f>
        <v>0</v>
      </c>
      <c r="F68" s="68">
        <f t="shared" si="5"/>
        <v>50000</v>
      </c>
      <c r="G68" s="157">
        <f t="shared" si="5"/>
        <v>50000</v>
      </c>
      <c r="I68" s="167">
        <v>58151.29</v>
      </c>
      <c r="J68" s="167">
        <v>50000</v>
      </c>
      <c r="K68" s="168">
        <f t="shared" si="4"/>
        <v>50000</v>
      </c>
      <c r="L68" s="168"/>
      <c r="N68" s="167">
        <v>50000</v>
      </c>
      <c r="O68" s="91">
        <v>50000</v>
      </c>
      <c r="P68" s="91">
        <f t="shared" si="1"/>
        <v>50000</v>
      </c>
    </row>
    <row r="69" spans="1:16" ht="31.5">
      <c r="A69" s="99" t="s">
        <v>414</v>
      </c>
      <c r="B69" s="66" t="s">
        <v>416</v>
      </c>
      <c r="C69" s="67"/>
      <c r="D69" s="68"/>
      <c r="E69" s="68">
        <f t="shared" si="5"/>
        <v>0</v>
      </c>
      <c r="F69" s="68">
        <f t="shared" si="5"/>
        <v>50000</v>
      </c>
      <c r="G69" s="157">
        <f t="shared" si="5"/>
        <v>50000</v>
      </c>
      <c r="I69" s="167">
        <v>58151.29</v>
      </c>
      <c r="J69" s="167">
        <v>50000</v>
      </c>
      <c r="K69" s="168">
        <f t="shared" si="4"/>
        <v>50000</v>
      </c>
      <c r="L69" s="168"/>
      <c r="N69" s="167">
        <v>50000</v>
      </c>
      <c r="O69" s="91">
        <v>50000</v>
      </c>
      <c r="P69" s="91">
        <f t="shared" si="1"/>
        <v>50000</v>
      </c>
    </row>
    <row r="70" spans="1:16" ht="31.5">
      <c r="A70" s="101" t="s">
        <v>626</v>
      </c>
      <c r="B70" s="16" t="s">
        <v>417</v>
      </c>
      <c r="C70" s="37">
        <v>200</v>
      </c>
      <c r="D70" s="56"/>
      <c r="E70" s="56"/>
      <c r="F70" s="127">
        <v>50000</v>
      </c>
      <c r="G70" s="156">
        <v>50000</v>
      </c>
      <c r="I70" s="167">
        <v>58151.29</v>
      </c>
      <c r="J70" s="167">
        <v>50000</v>
      </c>
      <c r="K70" s="168">
        <f t="shared" si="4"/>
        <v>50000</v>
      </c>
      <c r="L70" s="168"/>
      <c r="N70" s="167">
        <v>50000</v>
      </c>
      <c r="O70" s="91">
        <v>50000</v>
      </c>
      <c r="P70" s="91">
        <f t="shared" si="1"/>
        <v>50000</v>
      </c>
    </row>
    <row r="71" spans="1:16" ht="47.25">
      <c r="A71" s="71" t="s">
        <v>774</v>
      </c>
      <c r="B71" s="15" t="s">
        <v>860</v>
      </c>
      <c r="C71" s="67"/>
      <c r="D71" s="68"/>
      <c r="E71" s="68">
        <f>E72</f>
        <v>0</v>
      </c>
      <c r="F71" s="68">
        <f>F72</f>
        <v>20000</v>
      </c>
      <c r="G71" s="157">
        <f>G72</f>
        <v>20000</v>
      </c>
      <c r="I71" s="167">
        <v>11848.71</v>
      </c>
      <c r="J71" s="167">
        <v>20000</v>
      </c>
      <c r="K71" s="168">
        <f t="shared" si="4"/>
        <v>20000</v>
      </c>
      <c r="L71" s="168"/>
      <c r="N71" s="167">
        <v>20000</v>
      </c>
      <c r="O71" s="91">
        <v>14732.57</v>
      </c>
      <c r="P71" s="91">
        <f t="shared" si="1"/>
        <v>14732.57</v>
      </c>
    </row>
    <row r="72" spans="1:16" ht="51" customHeight="1">
      <c r="A72" s="71" t="s">
        <v>771</v>
      </c>
      <c r="B72" s="15" t="s">
        <v>861</v>
      </c>
      <c r="C72" s="67"/>
      <c r="D72" s="68"/>
      <c r="E72" s="68">
        <f>SUM(E73:E74)</f>
        <v>0</v>
      </c>
      <c r="F72" s="68">
        <f>SUM(F73:F74)</f>
        <v>20000</v>
      </c>
      <c r="G72" s="157">
        <f>SUM(G73:G74)</f>
        <v>20000</v>
      </c>
      <c r="I72" s="167">
        <v>11848.71</v>
      </c>
      <c r="J72" s="167">
        <v>20000</v>
      </c>
      <c r="K72" s="168">
        <f t="shared" si="4"/>
        <v>20000</v>
      </c>
      <c r="L72" s="168"/>
      <c r="N72" s="167">
        <v>20000</v>
      </c>
      <c r="O72" s="91">
        <v>14732.57</v>
      </c>
      <c r="P72" s="91">
        <f t="shared" si="1"/>
        <v>14732.57</v>
      </c>
    </row>
    <row r="73" spans="1:16" ht="63">
      <c r="A73" s="81" t="s">
        <v>772</v>
      </c>
      <c r="B73" s="17" t="s">
        <v>862</v>
      </c>
      <c r="C73" s="57">
        <v>200</v>
      </c>
      <c r="D73" s="58"/>
      <c r="E73" s="58"/>
      <c r="F73" s="58">
        <v>0</v>
      </c>
      <c r="G73" s="159">
        <v>0</v>
      </c>
      <c r="I73" s="167">
        <v>0</v>
      </c>
      <c r="J73" s="167">
        <v>0</v>
      </c>
      <c r="K73" s="168">
        <f t="shared" si="4"/>
        <v>0</v>
      </c>
      <c r="L73" s="168"/>
      <c r="N73" s="167">
        <v>0</v>
      </c>
      <c r="O73" s="91">
        <v>0</v>
      </c>
      <c r="P73" s="91">
        <f t="shared" si="1"/>
        <v>0</v>
      </c>
    </row>
    <row r="74" spans="1:16" ht="81.75" customHeight="1">
      <c r="A74" s="81" t="s">
        <v>773</v>
      </c>
      <c r="B74" s="17" t="s">
        <v>863</v>
      </c>
      <c r="C74" s="57">
        <v>200</v>
      </c>
      <c r="D74" s="58"/>
      <c r="E74" s="58"/>
      <c r="F74" s="120">
        <v>20000</v>
      </c>
      <c r="G74" s="156">
        <v>20000</v>
      </c>
      <c r="I74" s="167">
        <v>11848.71</v>
      </c>
      <c r="J74" s="167">
        <v>20000</v>
      </c>
      <c r="K74" s="168">
        <f t="shared" si="4"/>
        <v>20000</v>
      </c>
      <c r="L74" s="168"/>
      <c r="N74" s="167">
        <v>20000</v>
      </c>
      <c r="O74" s="91">
        <v>14732.57</v>
      </c>
      <c r="P74" s="91">
        <f t="shared" si="1"/>
        <v>14732.57</v>
      </c>
    </row>
    <row r="75" spans="1:16" ht="31.5">
      <c r="A75" s="79" t="s">
        <v>436</v>
      </c>
      <c r="B75" s="18" t="s">
        <v>258</v>
      </c>
      <c r="C75" s="98"/>
      <c r="D75" s="82">
        <f>D76</f>
        <v>0</v>
      </c>
      <c r="E75" s="82">
        <f>E76</f>
        <v>0</v>
      </c>
      <c r="F75" s="82">
        <f>F76+F84</f>
        <v>458000</v>
      </c>
      <c r="G75" s="154">
        <f>G76+G84</f>
        <v>458000</v>
      </c>
      <c r="I75" s="167">
        <v>458000</v>
      </c>
      <c r="J75" s="167">
        <v>458000</v>
      </c>
      <c r="K75" s="168">
        <f t="shared" si="4"/>
        <v>458000</v>
      </c>
      <c r="L75" s="168"/>
      <c r="N75" s="167">
        <v>458000</v>
      </c>
      <c r="O75" s="91">
        <v>458000</v>
      </c>
      <c r="P75" s="91">
        <f t="shared" si="1"/>
        <v>458000</v>
      </c>
    </row>
    <row r="76" spans="1:16" ht="81" customHeight="1">
      <c r="A76" s="80" t="s">
        <v>1113</v>
      </c>
      <c r="B76" s="15" t="s">
        <v>259</v>
      </c>
      <c r="C76" s="36"/>
      <c r="D76" s="59">
        <f>SUM(D78:D80)</f>
        <v>0</v>
      </c>
      <c r="E76" s="59">
        <f>E77+E81</f>
        <v>0</v>
      </c>
      <c r="F76" s="59">
        <f>F77+F81</f>
        <v>458000</v>
      </c>
      <c r="G76" s="155">
        <f>G77+G81</f>
        <v>458000</v>
      </c>
      <c r="I76" s="167">
        <v>458000</v>
      </c>
      <c r="J76" s="167">
        <v>458000</v>
      </c>
      <c r="K76" s="168">
        <f t="shared" si="4"/>
        <v>458000</v>
      </c>
      <c r="L76" s="168"/>
      <c r="N76" s="167">
        <v>458000</v>
      </c>
      <c r="O76" s="91">
        <v>458000</v>
      </c>
      <c r="P76" s="91">
        <f t="shared" si="1"/>
        <v>458000</v>
      </c>
    </row>
    <row r="77" spans="1:16" ht="83.25" customHeight="1">
      <c r="A77" s="80" t="s">
        <v>1115</v>
      </c>
      <c r="B77" s="15" t="s">
        <v>260</v>
      </c>
      <c r="C77" s="36"/>
      <c r="D77" s="59"/>
      <c r="E77" s="59">
        <f>SUM(E78:E80)</f>
        <v>0</v>
      </c>
      <c r="F77" s="59">
        <f>SUM(F78:F80)</f>
        <v>30000</v>
      </c>
      <c r="G77" s="155">
        <f>SUM(G78:G80)</f>
        <v>30000</v>
      </c>
      <c r="I77" s="167">
        <v>30000</v>
      </c>
      <c r="J77" s="167">
        <v>30000</v>
      </c>
      <c r="K77" s="168">
        <f t="shared" si="4"/>
        <v>30000</v>
      </c>
      <c r="L77" s="168"/>
      <c r="N77" s="167">
        <v>30000</v>
      </c>
      <c r="O77" s="91">
        <v>30000</v>
      </c>
      <c r="P77" s="91">
        <f t="shared" si="1"/>
        <v>30000</v>
      </c>
    </row>
    <row r="78" spans="1:16" ht="33.75" customHeight="1">
      <c r="A78" s="38" t="s">
        <v>404</v>
      </c>
      <c r="B78" s="16" t="s">
        <v>261</v>
      </c>
      <c r="C78" s="37">
        <v>200</v>
      </c>
      <c r="D78" s="56"/>
      <c r="E78" s="56"/>
      <c r="F78" s="113">
        <v>10000</v>
      </c>
      <c r="G78" s="156">
        <v>10000</v>
      </c>
      <c r="I78" s="167">
        <v>10000</v>
      </c>
      <c r="J78" s="167">
        <v>10000</v>
      </c>
      <c r="K78" s="168">
        <f t="shared" si="4"/>
        <v>10000</v>
      </c>
      <c r="L78" s="168"/>
      <c r="N78" s="167">
        <v>10000</v>
      </c>
      <c r="O78" s="91">
        <v>10000</v>
      </c>
      <c r="P78" s="91">
        <f t="shared" si="1"/>
        <v>10000</v>
      </c>
    </row>
    <row r="79" spans="1:16" ht="47.25">
      <c r="A79" s="38" t="s">
        <v>899</v>
      </c>
      <c r="B79" s="16" t="s">
        <v>262</v>
      </c>
      <c r="C79" s="37">
        <v>200</v>
      </c>
      <c r="D79" s="56"/>
      <c r="E79" s="56"/>
      <c r="F79" s="113">
        <v>20000</v>
      </c>
      <c r="G79" s="156">
        <v>20000</v>
      </c>
      <c r="I79" s="167">
        <v>20000</v>
      </c>
      <c r="J79" s="167">
        <v>20000</v>
      </c>
      <c r="K79" s="168">
        <f t="shared" si="4"/>
        <v>20000</v>
      </c>
      <c r="L79" s="168"/>
      <c r="N79" s="167">
        <v>20000</v>
      </c>
      <c r="O79" s="91">
        <v>20000</v>
      </c>
      <c r="P79" s="91">
        <f aca="true" t="shared" si="6" ref="P79:P128">O79+E79</f>
        <v>20000</v>
      </c>
    </row>
    <row r="80" spans="1:16" ht="104.25" customHeight="1">
      <c r="A80" s="38" t="s">
        <v>1120</v>
      </c>
      <c r="B80" s="16" t="s">
        <v>263</v>
      </c>
      <c r="C80" s="37">
        <v>200</v>
      </c>
      <c r="D80" s="56"/>
      <c r="E80" s="56"/>
      <c r="F80" s="56">
        <v>0</v>
      </c>
      <c r="G80" s="158">
        <v>0</v>
      </c>
      <c r="I80" s="167">
        <v>0</v>
      </c>
      <c r="J80" s="167">
        <v>0</v>
      </c>
      <c r="K80" s="168">
        <f t="shared" si="4"/>
        <v>0</v>
      </c>
      <c r="L80" s="168"/>
      <c r="N80" s="167">
        <v>0</v>
      </c>
      <c r="O80" s="91">
        <v>0</v>
      </c>
      <c r="P80" s="91">
        <f t="shared" si="6"/>
        <v>0</v>
      </c>
    </row>
    <row r="81" spans="1:16" ht="84.75" customHeight="1">
      <c r="A81" s="80" t="s">
        <v>1116</v>
      </c>
      <c r="B81" s="66" t="s">
        <v>641</v>
      </c>
      <c r="C81" s="67"/>
      <c r="D81" s="68"/>
      <c r="E81" s="68">
        <f>SUM(E82:E83)</f>
        <v>0</v>
      </c>
      <c r="F81" s="68">
        <f>SUM(F82:F87)</f>
        <v>428000</v>
      </c>
      <c r="G81" s="157">
        <f>SUM(G82:G87)</f>
        <v>428000</v>
      </c>
      <c r="I81" s="167">
        <v>428000</v>
      </c>
      <c r="J81" s="167">
        <v>428000</v>
      </c>
      <c r="K81" s="168">
        <f t="shared" si="4"/>
        <v>428000</v>
      </c>
      <c r="L81" s="168"/>
      <c r="N81" s="167">
        <v>428000</v>
      </c>
      <c r="O81" s="91">
        <v>428000</v>
      </c>
      <c r="P81" s="91">
        <f t="shared" si="6"/>
        <v>428000</v>
      </c>
    </row>
    <row r="82" spans="1:16" ht="87" customHeight="1">
      <c r="A82" s="38" t="s">
        <v>1121</v>
      </c>
      <c r="B82" s="16" t="s">
        <v>642</v>
      </c>
      <c r="C82" s="37">
        <v>800</v>
      </c>
      <c r="D82" s="56"/>
      <c r="E82" s="56"/>
      <c r="F82" s="74">
        <v>258000</v>
      </c>
      <c r="G82" s="156">
        <v>258000</v>
      </c>
      <c r="I82" s="167">
        <v>258000</v>
      </c>
      <c r="J82" s="167">
        <v>258000</v>
      </c>
      <c r="K82" s="168">
        <f t="shared" si="4"/>
        <v>258000</v>
      </c>
      <c r="L82" s="168"/>
      <c r="N82" s="167">
        <v>258000</v>
      </c>
      <c r="O82" s="91">
        <v>258000</v>
      </c>
      <c r="P82" s="91">
        <f t="shared" si="6"/>
        <v>258000</v>
      </c>
    </row>
    <row r="83" spans="1:16" ht="170.25" customHeight="1">
      <c r="A83" s="38" t="s">
        <v>1122</v>
      </c>
      <c r="B83" s="16" t="s">
        <v>661</v>
      </c>
      <c r="C83" s="37">
        <v>800</v>
      </c>
      <c r="D83" s="56"/>
      <c r="E83" s="56"/>
      <c r="F83" s="74">
        <v>170000</v>
      </c>
      <c r="G83" s="156">
        <v>170000</v>
      </c>
      <c r="I83" s="167">
        <v>170000</v>
      </c>
      <c r="J83" s="167">
        <v>170000</v>
      </c>
      <c r="K83" s="168">
        <f t="shared" si="4"/>
        <v>170000</v>
      </c>
      <c r="L83" s="168"/>
      <c r="N83" s="167">
        <v>170000</v>
      </c>
      <c r="O83" s="91">
        <v>170000</v>
      </c>
      <c r="P83" s="91">
        <f t="shared" si="6"/>
        <v>170000</v>
      </c>
    </row>
    <row r="84" spans="1:16" ht="82.5" customHeight="1">
      <c r="A84" s="80" t="s">
        <v>1114</v>
      </c>
      <c r="B84" s="66" t="s">
        <v>890</v>
      </c>
      <c r="C84" s="67"/>
      <c r="D84" s="68"/>
      <c r="E84" s="68">
        <f>E85</f>
        <v>0</v>
      </c>
      <c r="F84" s="68">
        <f>F85</f>
        <v>0</v>
      </c>
      <c r="G84" s="157">
        <f>G85</f>
        <v>0</v>
      </c>
      <c r="I84" s="167">
        <v>0</v>
      </c>
      <c r="J84" s="167">
        <v>0</v>
      </c>
      <c r="K84" s="168">
        <f t="shared" si="4"/>
        <v>0</v>
      </c>
      <c r="L84" s="168"/>
      <c r="N84" s="167">
        <v>0</v>
      </c>
      <c r="O84" s="91">
        <v>0</v>
      </c>
      <c r="P84" s="91">
        <f t="shared" si="6"/>
        <v>0</v>
      </c>
    </row>
    <row r="85" spans="1:16" ht="102" customHeight="1">
      <c r="A85" s="100" t="s">
        <v>1117</v>
      </c>
      <c r="B85" s="66" t="s">
        <v>891</v>
      </c>
      <c r="C85" s="67"/>
      <c r="D85" s="68"/>
      <c r="E85" s="68">
        <f>E86+E87</f>
        <v>0</v>
      </c>
      <c r="F85" s="68">
        <f>F86+F87</f>
        <v>0</v>
      </c>
      <c r="G85" s="157">
        <f>G86+G87</f>
        <v>0</v>
      </c>
      <c r="I85" s="167">
        <v>0</v>
      </c>
      <c r="J85" s="167">
        <v>0</v>
      </c>
      <c r="K85" s="168">
        <f t="shared" si="4"/>
        <v>0</v>
      </c>
      <c r="L85" s="168"/>
      <c r="N85" s="167">
        <v>0</v>
      </c>
      <c r="O85" s="91">
        <v>0</v>
      </c>
      <c r="P85" s="91">
        <f t="shared" si="6"/>
        <v>0</v>
      </c>
    </row>
    <row r="86" spans="1:16" ht="119.25" customHeight="1">
      <c r="A86" s="38" t="s">
        <v>1118</v>
      </c>
      <c r="B86" s="16" t="s">
        <v>897</v>
      </c>
      <c r="C86" s="37">
        <v>200</v>
      </c>
      <c r="D86" s="56"/>
      <c r="E86" s="56"/>
      <c r="F86" s="56">
        <v>0</v>
      </c>
      <c r="G86" s="158">
        <v>0</v>
      </c>
      <c r="I86" s="167">
        <v>0</v>
      </c>
      <c r="J86" s="167">
        <v>0</v>
      </c>
      <c r="K86" s="168">
        <f t="shared" si="4"/>
        <v>0</v>
      </c>
      <c r="L86" s="168"/>
      <c r="N86" s="167">
        <v>0</v>
      </c>
      <c r="O86" s="91">
        <v>0</v>
      </c>
      <c r="P86" s="91">
        <f t="shared" si="6"/>
        <v>0</v>
      </c>
    </row>
    <row r="87" spans="1:16" ht="138" customHeight="1">
      <c r="A87" s="38" t="s">
        <v>1119</v>
      </c>
      <c r="B87" s="16" t="s">
        <v>898</v>
      </c>
      <c r="C87" s="37">
        <v>200</v>
      </c>
      <c r="D87" s="56"/>
      <c r="E87" s="56"/>
      <c r="F87" s="56">
        <v>0</v>
      </c>
      <c r="G87" s="158">
        <v>0</v>
      </c>
      <c r="I87" s="167">
        <v>0</v>
      </c>
      <c r="J87" s="167">
        <v>0</v>
      </c>
      <c r="K87" s="168">
        <f t="shared" si="4"/>
        <v>0</v>
      </c>
      <c r="L87" s="168"/>
      <c r="N87" s="167">
        <v>0</v>
      </c>
      <c r="O87" s="91">
        <v>0</v>
      </c>
      <c r="P87" s="91">
        <f t="shared" si="6"/>
        <v>0</v>
      </c>
    </row>
    <row r="88" spans="1:16" ht="31.5">
      <c r="A88" s="106" t="s">
        <v>605</v>
      </c>
      <c r="B88" s="18" t="s">
        <v>264</v>
      </c>
      <c r="C88" s="98"/>
      <c r="D88" s="82" t="e">
        <f>D89+#REF!+#REF!</f>
        <v>#REF!</v>
      </c>
      <c r="E88" s="82">
        <f>E89</f>
        <v>0</v>
      </c>
      <c r="F88" s="82">
        <f>F89</f>
        <v>9000</v>
      </c>
      <c r="G88" s="154">
        <f>G89</f>
        <v>66000</v>
      </c>
      <c r="I88" s="167">
        <v>69500</v>
      </c>
      <c r="J88" s="167">
        <v>8500</v>
      </c>
      <c r="K88" s="168">
        <f t="shared" si="4"/>
        <v>8500</v>
      </c>
      <c r="L88" s="168"/>
      <c r="N88" s="167">
        <v>8500</v>
      </c>
      <c r="O88" s="91">
        <v>8500</v>
      </c>
      <c r="P88" s="91">
        <f t="shared" si="6"/>
        <v>8500</v>
      </c>
    </row>
    <row r="89" spans="1:16" ht="31.5">
      <c r="A89" s="71" t="s">
        <v>608</v>
      </c>
      <c r="B89" s="15" t="s">
        <v>265</v>
      </c>
      <c r="C89" s="36"/>
      <c r="D89" s="59">
        <f>D107</f>
        <v>0</v>
      </c>
      <c r="E89" s="59">
        <f>E90+E98+E106+E112</f>
        <v>0</v>
      </c>
      <c r="F89" s="59">
        <f>F90+F98+F106+F112</f>
        <v>9000</v>
      </c>
      <c r="G89" s="155">
        <f>G90+G98+G106</f>
        <v>66000</v>
      </c>
      <c r="I89" s="167">
        <v>69500</v>
      </c>
      <c r="J89" s="167">
        <v>8500</v>
      </c>
      <c r="K89" s="168">
        <f t="shared" si="4"/>
        <v>8500</v>
      </c>
      <c r="L89" s="168"/>
      <c r="N89" s="167">
        <v>8500</v>
      </c>
      <c r="O89" s="91">
        <v>8500</v>
      </c>
      <c r="P89" s="91">
        <f t="shared" si="6"/>
        <v>8500</v>
      </c>
    </row>
    <row r="90" spans="1:16" ht="31.5">
      <c r="A90" s="71" t="s">
        <v>649</v>
      </c>
      <c r="B90" s="15" t="s">
        <v>266</v>
      </c>
      <c r="C90" s="36"/>
      <c r="D90" s="59"/>
      <c r="E90" s="59">
        <f>SUM(E91:E97)</f>
        <v>0</v>
      </c>
      <c r="F90" s="59">
        <f>SUM(F91:F97)</f>
        <v>0</v>
      </c>
      <c r="G90" s="155">
        <f>SUM(G91:G97)</f>
        <v>11500</v>
      </c>
      <c r="I90" s="167">
        <v>11500</v>
      </c>
      <c r="J90" s="167">
        <v>0</v>
      </c>
      <c r="K90" s="168">
        <f t="shared" si="4"/>
        <v>0</v>
      </c>
      <c r="L90" s="168"/>
      <c r="N90" s="167">
        <v>0</v>
      </c>
      <c r="O90" s="91">
        <v>0</v>
      </c>
      <c r="P90" s="91">
        <f t="shared" si="6"/>
        <v>0</v>
      </c>
    </row>
    <row r="91" spans="1:16" ht="65.25" customHeight="1">
      <c r="A91" s="42" t="s">
        <v>607</v>
      </c>
      <c r="B91" s="16" t="s">
        <v>864</v>
      </c>
      <c r="C91" s="37">
        <v>200</v>
      </c>
      <c r="D91" s="56"/>
      <c r="E91" s="56"/>
      <c r="F91" s="56"/>
      <c r="G91" s="158"/>
      <c r="I91" s="167"/>
      <c r="J91" s="167">
        <v>0</v>
      </c>
      <c r="K91" s="168">
        <f t="shared" si="4"/>
        <v>0</v>
      </c>
      <c r="L91" s="168"/>
      <c r="N91" s="167">
        <v>0</v>
      </c>
      <c r="O91" s="91">
        <v>0</v>
      </c>
      <c r="P91" s="91">
        <f t="shared" si="6"/>
        <v>0</v>
      </c>
    </row>
    <row r="92" spans="1:16" ht="73.5" customHeight="1">
      <c r="A92" s="42" t="s">
        <v>609</v>
      </c>
      <c r="B92" s="16" t="s">
        <v>865</v>
      </c>
      <c r="C92" s="37">
        <v>200</v>
      </c>
      <c r="D92" s="56"/>
      <c r="E92" s="56"/>
      <c r="F92" s="56"/>
      <c r="G92" s="158"/>
      <c r="I92" s="167"/>
      <c r="K92" s="168">
        <f t="shared" si="4"/>
        <v>0</v>
      </c>
      <c r="L92" s="168"/>
      <c r="O92" s="91"/>
      <c r="P92" s="91">
        <f t="shared" si="6"/>
        <v>0</v>
      </c>
    </row>
    <row r="93" spans="1:16" ht="72.75" customHeight="1">
      <c r="A93" s="42" t="s">
        <v>610</v>
      </c>
      <c r="B93" s="16" t="s">
        <v>866</v>
      </c>
      <c r="C93" s="37">
        <v>200</v>
      </c>
      <c r="D93" s="56"/>
      <c r="E93" s="56"/>
      <c r="F93" s="56"/>
      <c r="G93" s="158"/>
      <c r="I93" s="167"/>
      <c r="K93" s="168">
        <f t="shared" si="4"/>
        <v>0</v>
      </c>
      <c r="L93" s="168"/>
      <c r="O93" s="91"/>
      <c r="P93" s="91">
        <f t="shared" si="6"/>
        <v>0</v>
      </c>
    </row>
    <row r="94" spans="1:16" ht="72.75" customHeight="1">
      <c r="A94" s="42" t="s">
        <v>611</v>
      </c>
      <c r="B94" s="16" t="s">
        <v>867</v>
      </c>
      <c r="C94" s="37">
        <v>200</v>
      </c>
      <c r="D94" s="56"/>
      <c r="E94" s="56"/>
      <c r="F94" s="56"/>
      <c r="G94" s="158"/>
      <c r="I94" s="167"/>
      <c r="K94" s="168"/>
      <c r="L94" s="168"/>
      <c r="O94" s="91"/>
      <c r="P94" s="91"/>
    </row>
    <row r="95" spans="1:16" ht="82.5" customHeight="1">
      <c r="A95" s="103" t="s">
        <v>882</v>
      </c>
      <c r="B95" s="72" t="s">
        <v>883</v>
      </c>
      <c r="C95" s="73">
        <v>200</v>
      </c>
      <c r="D95" s="74"/>
      <c r="E95" s="74"/>
      <c r="F95" s="74"/>
      <c r="G95" s="156">
        <v>11500</v>
      </c>
      <c r="I95" s="167">
        <v>11500</v>
      </c>
      <c r="K95" s="168">
        <f t="shared" si="4"/>
        <v>0</v>
      </c>
      <c r="L95" s="168"/>
      <c r="O95" s="91"/>
      <c r="P95" s="91">
        <f t="shared" si="6"/>
        <v>0</v>
      </c>
    </row>
    <row r="96" spans="1:16" ht="71.25" customHeight="1">
      <c r="A96" s="102" t="s">
        <v>1039</v>
      </c>
      <c r="B96" s="16" t="s">
        <v>1047</v>
      </c>
      <c r="C96" s="37">
        <v>200</v>
      </c>
      <c r="D96" s="74"/>
      <c r="E96" s="74"/>
      <c r="F96" s="74"/>
      <c r="G96" s="156"/>
      <c r="I96" s="167"/>
      <c r="K96" s="168"/>
      <c r="L96" s="168"/>
      <c r="O96" s="91"/>
      <c r="P96" s="91"/>
    </row>
    <row r="97" spans="1:16" ht="78" customHeight="1">
      <c r="A97" s="42" t="s">
        <v>612</v>
      </c>
      <c r="B97" s="16" t="s">
        <v>868</v>
      </c>
      <c r="C97" s="37">
        <v>200</v>
      </c>
      <c r="D97" s="56"/>
      <c r="E97" s="56"/>
      <c r="F97" s="56"/>
      <c r="G97" s="158"/>
      <c r="I97" s="167"/>
      <c r="K97" s="168">
        <f t="shared" si="4"/>
        <v>0</v>
      </c>
      <c r="L97" s="168"/>
      <c r="O97" s="91"/>
      <c r="P97" s="91">
        <f t="shared" si="6"/>
        <v>0</v>
      </c>
    </row>
    <row r="98" spans="1:16" ht="31.5">
      <c r="A98" s="71" t="s">
        <v>650</v>
      </c>
      <c r="B98" s="15" t="s">
        <v>869</v>
      </c>
      <c r="C98" s="67"/>
      <c r="D98" s="68"/>
      <c r="E98" s="68">
        <f>SUM(E99:E105)</f>
        <v>0</v>
      </c>
      <c r="F98" s="68">
        <f>SUM(F99:F105)</f>
        <v>9000</v>
      </c>
      <c r="G98" s="157">
        <f>SUM(G99:G105)</f>
        <v>34500</v>
      </c>
      <c r="I98" s="167">
        <v>38000</v>
      </c>
      <c r="J98" s="167">
        <v>2000</v>
      </c>
      <c r="K98" s="168">
        <f t="shared" si="4"/>
        <v>2000</v>
      </c>
      <c r="L98" s="168"/>
      <c r="N98" s="167">
        <v>2000</v>
      </c>
      <c r="O98" s="91">
        <v>2000</v>
      </c>
      <c r="P98" s="91">
        <f t="shared" si="6"/>
        <v>2000</v>
      </c>
    </row>
    <row r="99" spans="1:16" ht="71.25" customHeight="1">
      <c r="A99" s="42" t="s">
        <v>653</v>
      </c>
      <c r="B99" s="16" t="s">
        <v>870</v>
      </c>
      <c r="C99" s="37">
        <v>200</v>
      </c>
      <c r="D99" s="56"/>
      <c r="E99" s="56"/>
      <c r="F99" s="56"/>
      <c r="G99" s="158"/>
      <c r="I99" s="167"/>
      <c r="K99" s="168">
        <f t="shared" si="4"/>
        <v>0</v>
      </c>
      <c r="L99" s="168"/>
      <c r="O99" s="91"/>
      <c r="P99" s="91">
        <f t="shared" si="6"/>
        <v>0</v>
      </c>
    </row>
    <row r="100" spans="1:16" ht="55.5" customHeight="1">
      <c r="A100" s="42" t="s">
        <v>654</v>
      </c>
      <c r="B100" s="16" t="s">
        <v>1333</v>
      </c>
      <c r="C100" s="37">
        <v>200</v>
      </c>
      <c r="D100" s="56"/>
      <c r="E100" s="56"/>
      <c r="F100" s="56"/>
      <c r="G100" s="158"/>
      <c r="I100" s="167"/>
      <c r="K100" s="168"/>
      <c r="L100" s="168"/>
      <c r="O100" s="91"/>
      <c r="P100" s="91"/>
    </row>
    <row r="101" spans="1:16" ht="55.5" customHeight="1">
      <c r="A101" s="103" t="s">
        <v>885</v>
      </c>
      <c r="B101" s="72" t="s">
        <v>886</v>
      </c>
      <c r="C101" s="73">
        <v>200</v>
      </c>
      <c r="D101" s="74"/>
      <c r="E101" s="74"/>
      <c r="F101" s="74"/>
      <c r="G101" s="156">
        <v>30000</v>
      </c>
      <c r="I101" s="167">
        <v>30000</v>
      </c>
      <c r="K101" s="168">
        <f t="shared" si="4"/>
        <v>0</v>
      </c>
      <c r="L101" s="168"/>
      <c r="O101" s="91"/>
      <c r="P101" s="91">
        <f t="shared" si="6"/>
        <v>0</v>
      </c>
    </row>
    <row r="102" spans="1:16" ht="66.75" customHeight="1">
      <c r="A102" s="81" t="s">
        <v>1011</v>
      </c>
      <c r="B102" s="72" t="s">
        <v>1018</v>
      </c>
      <c r="C102" s="73">
        <v>200</v>
      </c>
      <c r="D102" s="74"/>
      <c r="E102" s="74"/>
      <c r="F102" s="74"/>
      <c r="G102" s="156"/>
      <c r="I102" s="167"/>
      <c r="J102" s="167">
        <v>2000</v>
      </c>
      <c r="K102" s="168">
        <f t="shared" si="4"/>
        <v>2000</v>
      </c>
      <c r="L102" s="168"/>
      <c r="N102" s="167">
        <v>2000</v>
      </c>
      <c r="O102" s="91">
        <v>2000</v>
      </c>
      <c r="P102" s="91">
        <f t="shared" si="6"/>
        <v>2000</v>
      </c>
    </row>
    <row r="103" spans="1:16" ht="64.5" customHeight="1">
      <c r="A103" s="103" t="s">
        <v>1017</v>
      </c>
      <c r="B103" s="72" t="s">
        <v>901</v>
      </c>
      <c r="C103" s="73">
        <v>200</v>
      </c>
      <c r="D103" s="74"/>
      <c r="E103" s="74"/>
      <c r="F103" s="74"/>
      <c r="G103" s="156">
        <v>2000</v>
      </c>
      <c r="I103" s="167">
        <v>2000</v>
      </c>
      <c r="K103" s="168">
        <f t="shared" si="4"/>
        <v>0</v>
      </c>
      <c r="L103" s="168"/>
      <c r="O103" s="91"/>
      <c r="P103" s="91">
        <f t="shared" si="6"/>
        <v>0</v>
      </c>
    </row>
    <row r="104" spans="1:16" ht="71.25" customHeight="1">
      <c r="A104" s="42" t="s">
        <v>719</v>
      </c>
      <c r="B104" s="16" t="s">
        <v>871</v>
      </c>
      <c r="C104" s="37">
        <v>200</v>
      </c>
      <c r="D104" s="56"/>
      <c r="E104" s="56"/>
      <c r="F104" s="56">
        <v>9000</v>
      </c>
      <c r="G104" s="158">
        <v>2500</v>
      </c>
      <c r="I104" s="167">
        <v>6000</v>
      </c>
      <c r="K104" s="168">
        <f t="shared" si="4"/>
        <v>0</v>
      </c>
      <c r="L104" s="168"/>
      <c r="O104" s="91"/>
      <c r="P104" s="91">
        <f t="shared" si="6"/>
        <v>0</v>
      </c>
    </row>
    <row r="105" spans="1:16" ht="69.75" customHeight="1">
      <c r="A105" s="103" t="s">
        <v>655</v>
      </c>
      <c r="B105" s="72" t="s">
        <v>872</v>
      </c>
      <c r="C105" s="73">
        <v>200</v>
      </c>
      <c r="D105" s="74"/>
      <c r="E105" s="74"/>
      <c r="F105" s="74"/>
      <c r="G105" s="156">
        <v>0</v>
      </c>
      <c r="I105" s="167">
        <v>0</v>
      </c>
      <c r="K105" s="168">
        <f t="shared" si="4"/>
        <v>0</v>
      </c>
      <c r="L105" s="168"/>
      <c r="O105" s="91"/>
      <c r="P105" s="91">
        <f t="shared" si="6"/>
        <v>0</v>
      </c>
    </row>
    <row r="106" spans="1:16" ht="46.5" customHeight="1">
      <c r="A106" s="71" t="s">
        <v>651</v>
      </c>
      <c r="B106" s="15" t="s">
        <v>873</v>
      </c>
      <c r="C106" s="67"/>
      <c r="D106" s="68"/>
      <c r="E106" s="68">
        <f>SUM(E107:E111)</f>
        <v>0</v>
      </c>
      <c r="F106" s="68">
        <f>SUM(F107:F111)</f>
        <v>0</v>
      </c>
      <c r="G106" s="157">
        <f>SUM(G107:G111)</f>
        <v>20000</v>
      </c>
      <c r="I106" s="167">
        <v>20000</v>
      </c>
      <c r="J106" s="167">
        <v>3500</v>
      </c>
      <c r="K106" s="168">
        <f t="shared" si="4"/>
        <v>3500</v>
      </c>
      <c r="L106" s="168"/>
      <c r="N106" s="167">
        <v>3500</v>
      </c>
      <c r="O106" s="91">
        <v>3500</v>
      </c>
      <c r="P106" s="91">
        <f t="shared" si="6"/>
        <v>3500</v>
      </c>
    </row>
    <row r="107" spans="1:16" ht="83.25" customHeight="1">
      <c r="A107" s="42" t="s">
        <v>613</v>
      </c>
      <c r="B107" s="16" t="s">
        <v>874</v>
      </c>
      <c r="C107" s="37">
        <v>200</v>
      </c>
      <c r="D107" s="56"/>
      <c r="E107" s="56"/>
      <c r="F107" s="56"/>
      <c r="G107" s="158"/>
      <c r="I107" s="167"/>
      <c r="K107" s="168">
        <f t="shared" si="4"/>
        <v>0</v>
      </c>
      <c r="L107" s="168"/>
      <c r="O107" s="91"/>
      <c r="P107" s="91">
        <f t="shared" si="6"/>
        <v>0</v>
      </c>
    </row>
    <row r="108" spans="1:16" ht="69.75" customHeight="1">
      <c r="A108" s="103" t="s">
        <v>848</v>
      </c>
      <c r="B108" s="72" t="s">
        <v>875</v>
      </c>
      <c r="C108" s="73">
        <v>200</v>
      </c>
      <c r="D108" s="74"/>
      <c r="E108" s="74"/>
      <c r="F108" s="74"/>
      <c r="G108" s="156">
        <v>15000</v>
      </c>
      <c r="I108" s="167">
        <v>15000</v>
      </c>
      <c r="K108" s="168">
        <f t="shared" si="4"/>
        <v>0</v>
      </c>
      <c r="L108" s="168"/>
      <c r="O108" s="91"/>
      <c r="P108" s="91">
        <f t="shared" si="6"/>
        <v>0</v>
      </c>
    </row>
    <row r="109" spans="1:16" ht="78.75" customHeight="1">
      <c r="A109" s="81" t="s">
        <v>1012</v>
      </c>
      <c r="B109" s="72" t="s">
        <v>1019</v>
      </c>
      <c r="C109" s="73">
        <v>200</v>
      </c>
      <c r="D109" s="74"/>
      <c r="E109" s="74"/>
      <c r="F109" s="74"/>
      <c r="G109" s="156"/>
      <c r="I109" s="167"/>
      <c r="J109" s="167">
        <v>3500</v>
      </c>
      <c r="K109" s="168">
        <f t="shared" si="4"/>
        <v>3500</v>
      </c>
      <c r="L109" s="168"/>
      <c r="N109" s="167">
        <v>3500</v>
      </c>
      <c r="O109" s="91">
        <v>3500</v>
      </c>
      <c r="P109" s="91">
        <f t="shared" si="6"/>
        <v>3500</v>
      </c>
    </row>
    <row r="110" spans="1:16" ht="64.5" customHeight="1">
      <c r="A110" s="103" t="s">
        <v>850</v>
      </c>
      <c r="B110" s="72" t="s">
        <v>876</v>
      </c>
      <c r="C110" s="73">
        <v>200</v>
      </c>
      <c r="D110" s="74"/>
      <c r="E110" s="74"/>
      <c r="F110" s="74"/>
      <c r="G110" s="156">
        <v>5000</v>
      </c>
      <c r="I110" s="167">
        <v>5000</v>
      </c>
      <c r="K110" s="168">
        <f t="shared" si="4"/>
        <v>0</v>
      </c>
      <c r="L110" s="168"/>
      <c r="O110" s="91"/>
      <c r="P110" s="91">
        <f t="shared" si="6"/>
        <v>0</v>
      </c>
    </row>
    <row r="111" spans="1:16" ht="84" customHeight="1">
      <c r="A111" s="103" t="s">
        <v>614</v>
      </c>
      <c r="B111" s="72" t="s">
        <v>877</v>
      </c>
      <c r="C111" s="73">
        <v>200</v>
      </c>
      <c r="D111" s="74"/>
      <c r="E111" s="74"/>
      <c r="F111" s="74"/>
      <c r="G111" s="156"/>
      <c r="I111" s="167"/>
      <c r="K111" s="168">
        <f t="shared" si="4"/>
        <v>0</v>
      </c>
      <c r="L111" s="168"/>
      <c r="O111" s="91"/>
      <c r="P111" s="91">
        <f t="shared" si="6"/>
        <v>0</v>
      </c>
    </row>
    <row r="112" spans="1:16" ht="27.75" customHeight="1">
      <c r="A112" s="71" t="s">
        <v>952</v>
      </c>
      <c r="B112" s="15" t="s">
        <v>953</v>
      </c>
      <c r="C112" s="67"/>
      <c r="D112" s="68"/>
      <c r="E112" s="68">
        <f>SUM(E113:E115)</f>
        <v>0</v>
      </c>
      <c r="F112" s="68">
        <f>SUM(F113:F115)</f>
        <v>0</v>
      </c>
      <c r="G112" s="156"/>
      <c r="I112" s="167"/>
      <c r="J112" s="167">
        <v>3000</v>
      </c>
      <c r="K112" s="168">
        <f t="shared" si="4"/>
        <v>3000</v>
      </c>
      <c r="L112" s="168"/>
      <c r="N112" s="167">
        <v>3000</v>
      </c>
      <c r="O112" s="91">
        <v>3000</v>
      </c>
      <c r="P112" s="91">
        <f t="shared" si="6"/>
        <v>3000</v>
      </c>
    </row>
    <row r="113" spans="1:16" ht="64.5" customHeight="1">
      <c r="A113" s="103" t="s">
        <v>956</v>
      </c>
      <c r="B113" s="72" t="s">
        <v>954</v>
      </c>
      <c r="C113" s="73">
        <v>200</v>
      </c>
      <c r="D113" s="74"/>
      <c r="E113" s="74"/>
      <c r="F113" s="74"/>
      <c r="G113" s="156"/>
      <c r="I113" s="167"/>
      <c r="K113" s="168">
        <f t="shared" si="4"/>
        <v>0</v>
      </c>
      <c r="L113" s="168"/>
      <c r="O113" s="91"/>
      <c r="P113" s="91">
        <f t="shared" si="6"/>
        <v>0</v>
      </c>
    </row>
    <row r="114" spans="1:16" ht="69.75" customHeight="1">
      <c r="A114" s="81" t="s">
        <v>1013</v>
      </c>
      <c r="B114" s="72" t="s">
        <v>1020</v>
      </c>
      <c r="C114" s="73">
        <v>200</v>
      </c>
      <c r="D114" s="74"/>
      <c r="E114" s="74"/>
      <c r="F114" s="74"/>
      <c r="G114" s="156"/>
      <c r="I114" s="167"/>
      <c r="J114" s="167">
        <v>3000</v>
      </c>
      <c r="K114" s="168">
        <f t="shared" si="4"/>
        <v>3000</v>
      </c>
      <c r="L114" s="168"/>
      <c r="N114" s="167">
        <v>3000</v>
      </c>
      <c r="O114" s="91">
        <v>3000</v>
      </c>
      <c r="P114" s="91">
        <f t="shared" si="6"/>
        <v>3000</v>
      </c>
    </row>
    <row r="115" spans="1:16" ht="66" customHeight="1">
      <c r="A115" s="103" t="s">
        <v>957</v>
      </c>
      <c r="B115" s="72" t="s">
        <v>955</v>
      </c>
      <c r="C115" s="73">
        <v>200</v>
      </c>
      <c r="D115" s="74"/>
      <c r="E115" s="74"/>
      <c r="F115" s="74"/>
      <c r="G115" s="156"/>
      <c r="I115" s="167"/>
      <c r="K115" s="168">
        <f t="shared" si="4"/>
        <v>0</v>
      </c>
      <c r="L115" s="168"/>
      <c r="O115" s="91"/>
      <c r="P115" s="91">
        <f t="shared" si="6"/>
        <v>0</v>
      </c>
    </row>
    <row r="116" spans="1:16" ht="51.75" customHeight="1">
      <c r="A116" s="106" t="s">
        <v>1015</v>
      </c>
      <c r="B116" s="18" t="s">
        <v>267</v>
      </c>
      <c r="C116" s="67"/>
      <c r="D116" s="68"/>
      <c r="E116" s="82">
        <f>E117</f>
        <v>0</v>
      </c>
      <c r="F116" s="82">
        <f>F117</f>
        <v>0</v>
      </c>
      <c r="G116" s="157" t="e">
        <f>G117</f>
        <v>#REF!</v>
      </c>
      <c r="I116" s="167">
        <v>37438310.02</v>
      </c>
      <c r="J116" s="167">
        <v>1647891.83</v>
      </c>
      <c r="K116" s="168">
        <f t="shared" si="4"/>
        <v>1647891.83</v>
      </c>
      <c r="L116" s="168"/>
      <c r="N116" s="167">
        <v>1173357.23</v>
      </c>
      <c r="O116" s="91">
        <v>1219357.23</v>
      </c>
      <c r="P116" s="91">
        <f t="shared" si="6"/>
        <v>1219357.23</v>
      </c>
    </row>
    <row r="117" spans="1:16" ht="33.75" customHeight="1">
      <c r="A117" s="71" t="s">
        <v>1016</v>
      </c>
      <c r="B117" s="15" t="s">
        <v>268</v>
      </c>
      <c r="C117" s="67"/>
      <c r="D117" s="68"/>
      <c r="E117" s="68">
        <f>E118+E120+E122+E124+E126+E128</f>
        <v>0</v>
      </c>
      <c r="F117" s="68">
        <f>F118+F120+F122+F124+F126+F128</f>
        <v>0</v>
      </c>
      <c r="G117" s="157" t="e">
        <f>G118</f>
        <v>#REF!</v>
      </c>
      <c r="I117" s="167">
        <v>37438310.02</v>
      </c>
      <c r="J117" s="167">
        <v>1647891.83</v>
      </c>
      <c r="K117" s="168">
        <f t="shared" si="4"/>
        <v>1647891.83</v>
      </c>
      <c r="L117" s="168"/>
      <c r="N117" s="167">
        <v>1173357.23</v>
      </c>
      <c r="O117" s="91">
        <v>1219357.23</v>
      </c>
      <c r="P117" s="91">
        <f t="shared" si="6"/>
        <v>1219357.23</v>
      </c>
    </row>
    <row r="118" spans="1:16" ht="39" customHeight="1">
      <c r="A118" s="71" t="s">
        <v>970</v>
      </c>
      <c r="B118" s="15" t="s">
        <v>269</v>
      </c>
      <c r="C118" s="67"/>
      <c r="D118" s="68"/>
      <c r="E118" s="68">
        <f>E119</f>
        <v>0</v>
      </c>
      <c r="F118" s="68">
        <f>F119</f>
        <v>0</v>
      </c>
      <c r="G118" s="157" t="e">
        <f>G119+#REF!</f>
        <v>#REF!</v>
      </c>
      <c r="I118" s="167">
        <v>37438310.02</v>
      </c>
      <c r="J118" s="167">
        <v>0</v>
      </c>
      <c r="K118" s="168">
        <f t="shared" si="4"/>
        <v>0</v>
      </c>
      <c r="L118" s="168"/>
      <c r="N118" s="167">
        <v>0</v>
      </c>
      <c r="O118" s="91">
        <v>0</v>
      </c>
      <c r="P118" s="91">
        <f t="shared" si="6"/>
        <v>0</v>
      </c>
    </row>
    <row r="119" spans="1:16" ht="49.5" customHeight="1">
      <c r="A119" s="102" t="s">
        <v>945</v>
      </c>
      <c r="B119" s="72" t="s">
        <v>949</v>
      </c>
      <c r="C119" s="73">
        <v>400</v>
      </c>
      <c r="D119" s="74"/>
      <c r="E119" s="74"/>
      <c r="F119" s="74"/>
      <c r="G119" s="156">
        <v>0</v>
      </c>
      <c r="I119" s="167">
        <v>33868930</v>
      </c>
      <c r="J119" s="167">
        <v>0</v>
      </c>
      <c r="K119" s="168">
        <f t="shared" si="4"/>
        <v>0</v>
      </c>
      <c r="L119" s="168"/>
      <c r="N119" s="167">
        <v>0</v>
      </c>
      <c r="O119" s="91">
        <v>0</v>
      </c>
      <c r="P119" s="91">
        <f t="shared" si="6"/>
        <v>0</v>
      </c>
    </row>
    <row r="120" spans="1:16" ht="34.5" customHeight="1">
      <c r="A120" s="71" t="s">
        <v>972</v>
      </c>
      <c r="B120" s="15" t="s">
        <v>971</v>
      </c>
      <c r="C120" s="67"/>
      <c r="D120" s="68"/>
      <c r="E120" s="68">
        <f>E121</f>
        <v>0</v>
      </c>
      <c r="F120" s="68">
        <f>F121</f>
        <v>0</v>
      </c>
      <c r="G120" s="156"/>
      <c r="I120" s="167"/>
      <c r="J120" s="167">
        <v>0</v>
      </c>
      <c r="K120" s="168">
        <f t="shared" si="4"/>
        <v>0</v>
      </c>
      <c r="L120" s="168"/>
      <c r="N120" s="167">
        <v>0</v>
      </c>
      <c r="O120" s="91">
        <v>0</v>
      </c>
      <c r="P120" s="91">
        <f t="shared" si="6"/>
        <v>0</v>
      </c>
    </row>
    <row r="121" spans="1:16" ht="49.5" customHeight="1">
      <c r="A121" s="103" t="s">
        <v>973</v>
      </c>
      <c r="B121" s="72" t="s">
        <v>974</v>
      </c>
      <c r="C121" s="73">
        <v>400</v>
      </c>
      <c r="D121" s="74"/>
      <c r="E121" s="74"/>
      <c r="F121" s="74"/>
      <c r="G121" s="156"/>
      <c r="I121" s="167"/>
      <c r="J121" s="167">
        <v>0</v>
      </c>
      <c r="K121" s="168">
        <f t="shared" si="4"/>
        <v>0</v>
      </c>
      <c r="L121" s="168"/>
      <c r="N121" s="167">
        <v>0</v>
      </c>
      <c r="O121" s="91">
        <v>0</v>
      </c>
      <c r="P121" s="91">
        <f t="shared" si="6"/>
        <v>0</v>
      </c>
    </row>
    <row r="122" spans="1:16" ht="49.5" customHeight="1">
      <c r="A122" s="71" t="s">
        <v>975</v>
      </c>
      <c r="B122" s="15" t="s">
        <v>976</v>
      </c>
      <c r="C122" s="67"/>
      <c r="D122" s="68"/>
      <c r="E122" s="68">
        <f>E123</f>
        <v>0</v>
      </c>
      <c r="F122" s="68">
        <f>F123</f>
        <v>0</v>
      </c>
      <c r="G122" s="156"/>
      <c r="I122" s="167"/>
      <c r="J122" s="167">
        <v>1173357.23</v>
      </c>
      <c r="K122" s="168">
        <f t="shared" si="4"/>
        <v>1173357.23</v>
      </c>
      <c r="L122" s="168"/>
      <c r="N122" s="167">
        <v>1173357.23</v>
      </c>
      <c r="O122" s="91">
        <v>1173357.23</v>
      </c>
      <c r="P122" s="91">
        <f t="shared" si="6"/>
        <v>1173357.23</v>
      </c>
    </row>
    <row r="123" spans="1:16" ht="64.5" customHeight="1">
      <c r="A123" s="81" t="s">
        <v>709</v>
      </c>
      <c r="B123" s="17" t="s">
        <v>977</v>
      </c>
      <c r="C123" s="57">
        <v>400</v>
      </c>
      <c r="D123" s="58"/>
      <c r="E123" s="58"/>
      <c r="F123" s="58"/>
      <c r="G123" s="156"/>
      <c r="I123" s="167"/>
      <c r="J123" s="167">
        <v>1173357.23</v>
      </c>
      <c r="K123" s="168">
        <f t="shared" si="4"/>
        <v>1173357.23</v>
      </c>
      <c r="L123" s="168"/>
      <c r="N123" s="167">
        <v>1173357.23</v>
      </c>
      <c r="O123" s="91">
        <v>1173357.23</v>
      </c>
      <c r="P123" s="91">
        <f t="shared" si="6"/>
        <v>1173357.23</v>
      </c>
    </row>
    <row r="124" spans="1:16" ht="95.25" customHeight="1">
      <c r="A124" s="71" t="s">
        <v>978</v>
      </c>
      <c r="B124" s="15" t="s">
        <v>979</v>
      </c>
      <c r="C124" s="67"/>
      <c r="D124" s="68"/>
      <c r="E124" s="68">
        <f>E125</f>
        <v>0</v>
      </c>
      <c r="F124" s="68">
        <f>F125</f>
        <v>0</v>
      </c>
      <c r="G124" s="156"/>
      <c r="I124" s="167"/>
      <c r="J124" s="167">
        <v>0</v>
      </c>
      <c r="K124" s="168">
        <f t="shared" si="4"/>
        <v>0</v>
      </c>
      <c r="L124" s="168"/>
      <c r="N124" s="167">
        <v>0</v>
      </c>
      <c r="O124" s="91">
        <v>0</v>
      </c>
      <c r="P124" s="91">
        <f t="shared" si="6"/>
        <v>0</v>
      </c>
    </row>
    <row r="125" spans="1:16" ht="49.5" customHeight="1">
      <c r="A125" s="103" t="s">
        <v>929</v>
      </c>
      <c r="B125" s="72" t="s">
        <v>980</v>
      </c>
      <c r="C125" s="73">
        <v>400</v>
      </c>
      <c r="D125" s="74"/>
      <c r="E125" s="74"/>
      <c r="F125" s="74"/>
      <c r="G125" s="156"/>
      <c r="I125" s="167"/>
      <c r="J125" s="167">
        <v>0</v>
      </c>
      <c r="K125" s="168">
        <f t="shared" si="4"/>
        <v>0</v>
      </c>
      <c r="L125" s="168"/>
      <c r="N125" s="167">
        <v>0</v>
      </c>
      <c r="O125" s="91">
        <v>0</v>
      </c>
      <c r="P125" s="91">
        <f t="shared" si="6"/>
        <v>0</v>
      </c>
    </row>
    <row r="126" spans="1:16" ht="32.25" customHeight="1">
      <c r="A126" s="71" t="s">
        <v>984</v>
      </c>
      <c r="B126" s="15" t="s">
        <v>981</v>
      </c>
      <c r="C126" s="67"/>
      <c r="D126" s="68"/>
      <c r="E126" s="68">
        <f>E127</f>
        <v>0</v>
      </c>
      <c r="F126" s="68">
        <f>F127</f>
        <v>0</v>
      </c>
      <c r="G126" s="156"/>
      <c r="I126" s="167"/>
      <c r="J126" s="167">
        <v>0</v>
      </c>
      <c r="K126" s="168">
        <f t="shared" si="4"/>
        <v>0</v>
      </c>
      <c r="L126" s="168"/>
      <c r="N126" s="167">
        <v>0</v>
      </c>
      <c r="O126" s="91">
        <v>0</v>
      </c>
      <c r="P126" s="91">
        <f t="shared" si="6"/>
        <v>0</v>
      </c>
    </row>
    <row r="127" spans="1:16" ht="49.5" customHeight="1">
      <c r="A127" s="103" t="s">
        <v>983</v>
      </c>
      <c r="B127" s="72" t="s">
        <v>982</v>
      </c>
      <c r="C127" s="73">
        <v>400</v>
      </c>
      <c r="D127" s="74"/>
      <c r="E127" s="74"/>
      <c r="F127" s="74"/>
      <c r="G127" s="156"/>
      <c r="I127" s="167"/>
      <c r="J127" s="167">
        <v>0</v>
      </c>
      <c r="K127" s="168">
        <f t="shared" si="4"/>
        <v>0</v>
      </c>
      <c r="L127" s="168"/>
      <c r="N127" s="167">
        <v>0</v>
      </c>
      <c r="O127" s="91">
        <v>0</v>
      </c>
      <c r="P127" s="91">
        <f t="shared" si="6"/>
        <v>0</v>
      </c>
    </row>
    <row r="128" spans="1:16" ht="49.5" customHeight="1">
      <c r="A128" s="71" t="s">
        <v>1124</v>
      </c>
      <c r="B128" s="15" t="s">
        <v>1064</v>
      </c>
      <c r="C128" s="67"/>
      <c r="D128" s="68"/>
      <c r="E128" s="68">
        <f>E129</f>
        <v>0</v>
      </c>
      <c r="F128" s="68">
        <f>F129</f>
        <v>0</v>
      </c>
      <c r="G128" s="156"/>
      <c r="I128" s="167"/>
      <c r="K128" s="168"/>
      <c r="L128" s="168"/>
      <c r="O128" s="91">
        <v>46000</v>
      </c>
      <c r="P128" s="91">
        <f t="shared" si="6"/>
        <v>46000</v>
      </c>
    </row>
    <row r="129" spans="1:16" ht="65.25" customHeight="1">
      <c r="A129" s="103" t="s">
        <v>1125</v>
      </c>
      <c r="B129" s="72" t="s">
        <v>1409</v>
      </c>
      <c r="C129" s="73">
        <v>200</v>
      </c>
      <c r="D129" s="74"/>
      <c r="E129" s="74"/>
      <c r="F129" s="74"/>
      <c r="G129" s="156"/>
      <c r="I129" s="167"/>
      <c r="K129" s="168"/>
      <c r="L129" s="168"/>
      <c r="O129" s="91">
        <v>46000</v>
      </c>
      <c r="P129" s="91">
        <f>O129+E129</f>
        <v>46000</v>
      </c>
    </row>
    <row r="130" spans="1:16" ht="31.5">
      <c r="A130" s="79" t="s">
        <v>1137</v>
      </c>
      <c r="B130" s="18" t="s">
        <v>270</v>
      </c>
      <c r="C130" s="98"/>
      <c r="D130" s="82">
        <f>D131+D141</f>
        <v>442600</v>
      </c>
      <c r="E130" s="82">
        <f>E131+E141</f>
        <v>35000</v>
      </c>
      <c r="F130" s="82">
        <f>F131+F141+F153</f>
        <v>16582148.29</v>
      </c>
      <c r="G130" s="154" t="e">
        <f>G131+G141+G153</f>
        <v>#REF!</v>
      </c>
      <c r="I130" s="167">
        <v>15210469</v>
      </c>
      <c r="J130" s="167">
        <v>14141281.94</v>
      </c>
      <c r="K130" s="168">
        <f t="shared" si="4"/>
        <v>14176281.94</v>
      </c>
      <c r="L130" s="168"/>
      <c r="N130" s="167">
        <v>14315774.03</v>
      </c>
      <c r="O130" s="91">
        <v>14315774.03</v>
      </c>
      <c r="P130" s="91" t="s">
        <v>880</v>
      </c>
    </row>
    <row r="131" spans="1:16" ht="31.5">
      <c r="A131" s="80" t="s">
        <v>900</v>
      </c>
      <c r="B131" s="15" t="s">
        <v>271</v>
      </c>
      <c r="C131" s="36"/>
      <c r="D131" s="59">
        <f>SUM(D133:D134)</f>
        <v>181000</v>
      </c>
      <c r="E131" s="59">
        <f>E132</f>
        <v>0</v>
      </c>
      <c r="F131" s="59">
        <f>F132+F139</f>
        <v>6315249.7</v>
      </c>
      <c r="G131" s="155" t="e">
        <f>G132+G139</f>
        <v>#REF!</v>
      </c>
      <c r="I131" s="167">
        <v>5572460.000000001</v>
      </c>
      <c r="J131" s="167">
        <v>5088687.26</v>
      </c>
      <c r="K131" s="168">
        <f t="shared" si="4"/>
        <v>5088687.26</v>
      </c>
      <c r="L131" s="168"/>
      <c r="N131" s="167">
        <v>5088687.26</v>
      </c>
      <c r="O131" s="91">
        <v>5088687.26</v>
      </c>
      <c r="P131" s="91">
        <f aca="true" t="shared" si="7" ref="P131:P151">O131+E131</f>
        <v>5088687.26</v>
      </c>
    </row>
    <row r="132" spans="1:16" ht="31.5">
      <c r="A132" s="80" t="s">
        <v>272</v>
      </c>
      <c r="B132" s="15" t="s">
        <v>273</v>
      </c>
      <c r="C132" s="36"/>
      <c r="D132" s="59"/>
      <c r="E132" s="59">
        <f>SUM(E133:E135)</f>
        <v>0</v>
      </c>
      <c r="F132" s="59">
        <f>SUM(F133:F137)</f>
        <v>5975749.7</v>
      </c>
      <c r="G132" s="155">
        <f>SUM(G133:G137)</f>
        <v>5380498.000000001</v>
      </c>
      <c r="I132" s="167">
        <v>5440460.000000001</v>
      </c>
      <c r="J132" s="167">
        <v>4956687.26</v>
      </c>
      <c r="K132" s="168">
        <f t="shared" si="4"/>
        <v>4956687.26</v>
      </c>
      <c r="L132" s="168"/>
      <c r="N132" s="167">
        <v>4956687.26</v>
      </c>
      <c r="O132" s="91">
        <v>4956687.26</v>
      </c>
      <c r="P132" s="91">
        <f t="shared" si="7"/>
        <v>4956687.26</v>
      </c>
    </row>
    <row r="133" spans="1:16" ht="66.75" customHeight="1">
      <c r="A133" s="38" t="s">
        <v>274</v>
      </c>
      <c r="B133" s="16" t="s">
        <v>275</v>
      </c>
      <c r="C133" s="37">
        <v>600</v>
      </c>
      <c r="D133" s="56">
        <v>-80600</v>
      </c>
      <c r="E133" s="56"/>
      <c r="F133" s="270">
        <v>4019156.26</v>
      </c>
      <c r="G133" s="156">
        <f>3998750-61700-14580.28</f>
        <v>3922469.72</v>
      </c>
      <c r="H133" s="91"/>
      <c r="I133" s="167">
        <v>3921863.72</v>
      </c>
      <c r="J133" s="167">
        <v>3976717.26</v>
      </c>
      <c r="K133" s="168">
        <f aca="true" t="shared" si="8" ref="K133:K202">J133+E133</f>
        <v>3976717.26</v>
      </c>
      <c r="L133" s="168"/>
      <c r="N133" s="167">
        <v>3976717.26</v>
      </c>
      <c r="O133" s="91">
        <v>3976717.26</v>
      </c>
      <c r="P133" s="91">
        <f t="shared" si="7"/>
        <v>3976717.26</v>
      </c>
    </row>
    <row r="134" spans="1:16" ht="82.5" customHeight="1">
      <c r="A134" s="102" t="s">
        <v>365</v>
      </c>
      <c r="B134" s="72" t="s">
        <v>276</v>
      </c>
      <c r="C134" s="73">
        <v>600</v>
      </c>
      <c r="D134" s="74">
        <v>261600</v>
      </c>
      <c r="E134" s="74"/>
      <c r="F134" s="127">
        <v>1937027.5</v>
      </c>
      <c r="G134" s="160">
        <v>1443448</v>
      </c>
      <c r="H134" s="91"/>
      <c r="I134" s="167">
        <v>1503410</v>
      </c>
      <c r="J134" s="167">
        <v>970170</v>
      </c>
      <c r="K134" s="168">
        <f t="shared" si="8"/>
        <v>970170</v>
      </c>
      <c r="L134" s="168"/>
      <c r="N134" s="167">
        <v>970170</v>
      </c>
      <c r="O134" s="91">
        <v>970170</v>
      </c>
      <c r="P134" s="91">
        <f t="shared" si="7"/>
        <v>970170</v>
      </c>
    </row>
    <row r="135" spans="1:16" ht="78.75">
      <c r="A135" s="38" t="s">
        <v>381</v>
      </c>
      <c r="B135" s="16" t="s">
        <v>382</v>
      </c>
      <c r="C135" s="37">
        <v>600</v>
      </c>
      <c r="D135" s="56"/>
      <c r="E135" s="113"/>
      <c r="F135" s="127">
        <v>19565.94</v>
      </c>
      <c r="G135" s="160">
        <v>14580.28</v>
      </c>
      <c r="H135" s="91"/>
      <c r="I135" s="167">
        <v>15186.28</v>
      </c>
      <c r="J135" s="167">
        <v>9800</v>
      </c>
      <c r="K135" s="168">
        <f t="shared" si="8"/>
        <v>9800</v>
      </c>
      <c r="L135" s="168"/>
      <c r="N135" s="167">
        <v>9800</v>
      </c>
      <c r="O135" s="91">
        <v>9800</v>
      </c>
      <c r="P135" s="91">
        <f t="shared" si="7"/>
        <v>9800</v>
      </c>
    </row>
    <row r="136" spans="1:16" ht="64.5" customHeight="1">
      <c r="A136" s="102" t="s">
        <v>788</v>
      </c>
      <c r="B136" s="16" t="s">
        <v>789</v>
      </c>
      <c r="C136" s="37">
        <v>600</v>
      </c>
      <c r="D136" s="56"/>
      <c r="E136" s="56"/>
      <c r="F136" s="58"/>
      <c r="G136" s="159"/>
      <c r="I136" s="167"/>
      <c r="J136" s="167">
        <v>0</v>
      </c>
      <c r="K136" s="168">
        <f t="shared" si="8"/>
        <v>0</v>
      </c>
      <c r="L136" s="168"/>
      <c r="N136" s="167">
        <v>0</v>
      </c>
      <c r="O136" s="91">
        <v>0</v>
      </c>
      <c r="P136" s="91">
        <f t="shared" si="7"/>
        <v>0</v>
      </c>
    </row>
    <row r="137" spans="1:16" ht="65.25" customHeight="1">
      <c r="A137" s="102" t="s">
        <v>785</v>
      </c>
      <c r="B137" s="16" t="s">
        <v>790</v>
      </c>
      <c r="C137" s="37">
        <v>600</v>
      </c>
      <c r="D137" s="56"/>
      <c r="E137" s="56"/>
      <c r="F137" s="58"/>
      <c r="G137" s="159"/>
      <c r="I137" s="167"/>
      <c r="J137" s="167">
        <v>0</v>
      </c>
      <c r="K137" s="168">
        <f t="shared" si="8"/>
        <v>0</v>
      </c>
      <c r="L137" s="168"/>
      <c r="N137" s="167">
        <v>0</v>
      </c>
      <c r="O137" s="91">
        <v>0</v>
      </c>
      <c r="P137" s="91">
        <f t="shared" si="7"/>
        <v>0</v>
      </c>
    </row>
    <row r="138" spans="1:16" ht="49.5" customHeight="1">
      <c r="A138" s="102" t="s">
        <v>806</v>
      </c>
      <c r="B138" s="16" t="s">
        <v>801</v>
      </c>
      <c r="C138" s="37">
        <v>600</v>
      </c>
      <c r="D138" s="56"/>
      <c r="E138" s="56"/>
      <c r="F138" s="58"/>
      <c r="G138" s="159"/>
      <c r="I138" s="167"/>
      <c r="J138" s="167">
        <v>0</v>
      </c>
      <c r="K138" s="168">
        <f t="shared" si="8"/>
        <v>0</v>
      </c>
      <c r="L138" s="168"/>
      <c r="N138" s="167">
        <v>0</v>
      </c>
      <c r="O138" s="91">
        <v>0</v>
      </c>
      <c r="P138" s="91">
        <f t="shared" si="7"/>
        <v>0</v>
      </c>
    </row>
    <row r="139" spans="1:16" ht="33" customHeight="1">
      <c r="A139" s="80" t="s">
        <v>857</v>
      </c>
      <c r="B139" s="15" t="s">
        <v>851</v>
      </c>
      <c r="C139" s="36"/>
      <c r="D139" s="59"/>
      <c r="E139" s="59">
        <f>SUM(E140:E140)</f>
        <v>0</v>
      </c>
      <c r="F139" s="59">
        <f>SUM(F140:F140)</f>
        <v>339500</v>
      </c>
      <c r="G139" s="155" t="e">
        <f>#REF!</f>
        <v>#REF!</v>
      </c>
      <c r="I139" s="167">
        <v>132000</v>
      </c>
      <c r="J139" s="167">
        <v>132000</v>
      </c>
      <c r="K139" s="168">
        <f t="shared" si="8"/>
        <v>132000</v>
      </c>
      <c r="L139" s="168"/>
      <c r="N139" s="167">
        <v>132000</v>
      </c>
      <c r="O139" s="91">
        <v>132000</v>
      </c>
      <c r="P139" s="91">
        <f t="shared" si="7"/>
        <v>132000</v>
      </c>
    </row>
    <row r="140" spans="1:16" ht="50.25" customHeight="1">
      <c r="A140" s="38" t="s">
        <v>926</v>
      </c>
      <c r="B140" s="16" t="s">
        <v>941</v>
      </c>
      <c r="C140" s="37">
        <v>600</v>
      </c>
      <c r="D140" s="56"/>
      <c r="E140" s="56"/>
      <c r="F140" s="113">
        <v>339500</v>
      </c>
      <c r="G140" s="156"/>
      <c r="I140" s="167">
        <v>132000</v>
      </c>
      <c r="J140" s="167">
        <v>132000</v>
      </c>
      <c r="K140" s="168">
        <f t="shared" si="8"/>
        <v>132000</v>
      </c>
      <c r="L140" s="168"/>
      <c r="N140" s="167">
        <v>132000</v>
      </c>
      <c r="O140" s="91">
        <v>132000</v>
      </c>
      <c r="P140" s="91">
        <f t="shared" si="7"/>
        <v>132000</v>
      </c>
    </row>
    <row r="141" spans="1:16" ht="31.5">
      <c r="A141" s="80" t="s">
        <v>277</v>
      </c>
      <c r="B141" s="15" t="s">
        <v>278</v>
      </c>
      <c r="C141" s="36"/>
      <c r="D141" s="59">
        <f>SUM(D143:D144)</f>
        <v>261600</v>
      </c>
      <c r="E141" s="59">
        <f>E142</f>
        <v>35000</v>
      </c>
      <c r="F141" s="59">
        <f>F142</f>
        <v>10266898.59</v>
      </c>
      <c r="G141" s="155">
        <f>G142</f>
        <v>9405923</v>
      </c>
      <c r="I141" s="167">
        <v>9512009</v>
      </c>
      <c r="J141" s="167">
        <v>8926594.68</v>
      </c>
      <c r="K141" s="168">
        <f t="shared" si="8"/>
        <v>8961594.68</v>
      </c>
      <c r="L141" s="168"/>
      <c r="N141" s="167">
        <v>9101086.77</v>
      </c>
      <c r="O141" s="91">
        <v>9101086.77</v>
      </c>
      <c r="P141" s="91">
        <f t="shared" si="7"/>
        <v>9136086.77</v>
      </c>
    </row>
    <row r="142" spans="1:16" ht="15.75">
      <c r="A142" s="80" t="s">
        <v>280</v>
      </c>
      <c r="B142" s="15" t="s">
        <v>279</v>
      </c>
      <c r="C142" s="36"/>
      <c r="D142" s="59"/>
      <c r="E142" s="59">
        <f>SUM(E143:E152)</f>
        <v>35000</v>
      </c>
      <c r="F142" s="59">
        <f>SUM(F143:F152)</f>
        <v>10266898.59</v>
      </c>
      <c r="G142" s="155">
        <f>SUM(G143:G151)</f>
        <v>9405923</v>
      </c>
      <c r="I142" s="167">
        <v>9512009</v>
      </c>
      <c r="J142" s="167">
        <v>8926594.68</v>
      </c>
      <c r="K142" s="168">
        <f t="shared" si="8"/>
        <v>8961594.68</v>
      </c>
      <c r="L142" s="168"/>
      <c r="N142" s="167">
        <v>9101086.77</v>
      </c>
      <c r="O142" s="91">
        <v>9101086.77</v>
      </c>
      <c r="P142" s="91">
        <f t="shared" si="7"/>
        <v>9136086.77</v>
      </c>
    </row>
    <row r="143" spans="1:16" ht="65.25" customHeight="1">
      <c r="A143" s="102" t="s">
        <v>281</v>
      </c>
      <c r="B143" s="72" t="s">
        <v>282</v>
      </c>
      <c r="C143" s="73">
        <v>600</v>
      </c>
      <c r="D143" s="74"/>
      <c r="E143" s="74">
        <v>-155000</v>
      </c>
      <c r="F143" s="113">
        <v>6524726.41</v>
      </c>
      <c r="G143" s="156">
        <f>6616718-26244.49</f>
        <v>6590473.51</v>
      </c>
      <c r="H143" s="91"/>
      <c r="I143" s="167">
        <v>6589401.51</v>
      </c>
      <c r="J143" s="167">
        <v>6600949.68</v>
      </c>
      <c r="K143" s="168">
        <f t="shared" si="8"/>
        <v>6445949.68</v>
      </c>
      <c r="L143" s="168"/>
      <c r="N143" s="167">
        <v>6600949.68</v>
      </c>
      <c r="O143" s="91">
        <v>6600949.68</v>
      </c>
      <c r="P143" s="91">
        <f t="shared" si="7"/>
        <v>6445949.68</v>
      </c>
    </row>
    <row r="144" spans="1:16" ht="81.75" customHeight="1">
      <c r="A144" s="102" t="s">
        <v>365</v>
      </c>
      <c r="B144" s="72" t="s">
        <v>283</v>
      </c>
      <c r="C144" s="73">
        <v>600</v>
      </c>
      <c r="D144" s="74">
        <v>261600</v>
      </c>
      <c r="E144" s="74"/>
      <c r="F144" s="127">
        <v>3486649.5</v>
      </c>
      <c r="G144" s="160">
        <v>2598205</v>
      </c>
      <c r="H144" s="91"/>
      <c r="I144" s="167">
        <v>2704291</v>
      </c>
      <c r="J144" s="167">
        <v>1746305</v>
      </c>
      <c r="K144" s="168">
        <f t="shared" si="8"/>
        <v>1746305</v>
      </c>
      <c r="L144" s="168"/>
      <c r="N144" s="167">
        <v>1746305</v>
      </c>
      <c r="O144" s="91">
        <v>1746305</v>
      </c>
      <c r="P144" s="91">
        <f t="shared" si="7"/>
        <v>1746305</v>
      </c>
    </row>
    <row r="145" spans="1:16" ht="78.75">
      <c r="A145" s="102" t="s">
        <v>381</v>
      </c>
      <c r="B145" s="72" t="s">
        <v>383</v>
      </c>
      <c r="C145" s="73">
        <v>600</v>
      </c>
      <c r="D145" s="74"/>
      <c r="E145" s="113"/>
      <c r="F145" s="127">
        <v>35218.68</v>
      </c>
      <c r="G145" s="156">
        <v>26244.49</v>
      </c>
      <c r="H145" s="91"/>
      <c r="I145" s="167">
        <v>27316.49</v>
      </c>
      <c r="J145" s="167">
        <v>17640</v>
      </c>
      <c r="K145" s="168">
        <f t="shared" si="8"/>
        <v>17640</v>
      </c>
      <c r="L145" s="168"/>
      <c r="N145" s="167">
        <v>17640</v>
      </c>
      <c r="O145" s="91">
        <v>17640</v>
      </c>
      <c r="P145" s="91">
        <f t="shared" si="7"/>
        <v>17640</v>
      </c>
    </row>
    <row r="146" spans="1:16" ht="63" customHeight="1">
      <c r="A146" s="102" t="s">
        <v>786</v>
      </c>
      <c r="B146" s="72" t="s">
        <v>792</v>
      </c>
      <c r="C146" s="73">
        <v>600</v>
      </c>
      <c r="D146" s="74"/>
      <c r="E146" s="74">
        <v>190000</v>
      </c>
      <c r="F146" s="113">
        <v>190000</v>
      </c>
      <c r="G146" s="156">
        <v>191000</v>
      </c>
      <c r="I146" s="167">
        <v>191000</v>
      </c>
      <c r="J146" s="167">
        <v>496600</v>
      </c>
      <c r="K146" s="168">
        <f t="shared" si="8"/>
        <v>686600</v>
      </c>
      <c r="L146" s="168"/>
      <c r="N146" s="167">
        <v>496600</v>
      </c>
      <c r="O146" s="91">
        <v>496600</v>
      </c>
      <c r="P146" s="91">
        <f t="shared" si="7"/>
        <v>686600</v>
      </c>
    </row>
    <row r="147" spans="1:16" ht="65.25" customHeight="1">
      <c r="A147" s="102" t="s">
        <v>787</v>
      </c>
      <c r="B147" s="72" t="s">
        <v>791</v>
      </c>
      <c r="C147" s="73">
        <v>600</v>
      </c>
      <c r="D147" s="74"/>
      <c r="E147" s="74"/>
      <c r="F147" s="74"/>
      <c r="G147" s="156"/>
      <c r="I147" s="167"/>
      <c r="J147" s="167">
        <v>0</v>
      </c>
      <c r="K147" s="168">
        <f t="shared" si="8"/>
        <v>0</v>
      </c>
      <c r="L147" s="168"/>
      <c r="N147" s="167">
        <v>174492.09</v>
      </c>
      <c r="O147" s="91">
        <v>174492.09</v>
      </c>
      <c r="P147" s="91">
        <f t="shared" si="7"/>
        <v>174492.09</v>
      </c>
    </row>
    <row r="148" spans="1:16" ht="48" customHeight="1">
      <c r="A148" s="102" t="s">
        <v>807</v>
      </c>
      <c r="B148" s="72" t="s">
        <v>802</v>
      </c>
      <c r="C148" s="73">
        <v>600</v>
      </c>
      <c r="D148" s="74"/>
      <c r="E148" s="74"/>
      <c r="F148" s="74"/>
      <c r="G148" s="156"/>
      <c r="I148" s="167"/>
      <c r="J148" s="167">
        <v>0</v>
      </c>
      <c r="K148" s="168">
        <f t="shared" si="8"/>
        <v>0</v>
      </c>
      <c r="L148" s="168"/>
      <c r="N148" s="167">
        <v>0</v>
      </c>
      <c r="O148" s="91">
        <v>0</v>
      </c>
      <c r="P148" s="91">
        <f t="shared" si="7"/>
        <v>0</v>
      </c>
    </row>
    <row r="149" spans="1:16" ht="71.25" customHeight="1">
      <c r="A149" s="102" t="s">
        <v>1428</v>
      </c>
      <c r="B149" s="72" t="s">
        <v>1429</v>
      </c>
      <c r="C149" s="73">
        <v>600</v>
      </c>
      <c r="D149" s="74"/>
      <c r="E149" s="74"/>
      <c r="F149" s="74">
        <v>30304</v>
      </c>
      <c r="G149" s="156"/>
      <c r="I149" s="167"/>
      <c r="K149" s="168"/>
      <c r="L149" s="168"/>
      <c r="O149" s="91"/>
      <c r="P149" s="91"/>
    </row>
    <row r="150" spans="1:16" ht="91.5" customHeight="1">
      <c r="A150" s="102" t="s">
        <v>828</v>
      </c>
      <c r="B150" s="72" t="s">
        <v>1348</v>
      </c>
      <c r="C150" s="73">
        <v>600</v>
      </c>
      <c r="D150" s="74"/>
      <c r="E150" s="74"/>
      <c r="F150" s="74"/>
      <c r="G150" s="156"/>
      <c r="I150" s="167"/>
      <c r="K150" s="168"/>
      <c r="L150" s="168"/>
      <c r="O150" s="91"/>
      <c r="P150" s="91"/>
    </row>
    <row r="151" spans="1:16" ht="116.25" customHeight="1">
      <c r="A151" s="102" t="s">
        <v>1352</v>
      </c>
      <c r="B151" s="72" t="s">
        <v>1346</v>
      </c>
      <c r="C151" s="73">
        <v>600</v>
      </c>
      <c r="D151" s="74"/>
      <c r="E151" s="74"/>
      <c r="F151" s="74"/>
      <c r="G151" s="158"/>
      <c r="I151" s="167"/>
      <c r="K151" s="168">
        <f t="shared" si="8"/>
        <v>0</v>
      </c>
      <c r="L151" s="168"/>
      <c r="O151" s="91"/>
      <c r="P151" s="91">
        <f t="shared" si="7"/>
        <v>0</v>
      </c>
    </row>
    <row r="152" spans="1:16" ht="53.25" customHeight="1">
      <c r="A152" s="102" t="s">
        <v>1069</v>
      </c>
      <c r="B152" s="72" t="s">
        <v>1078</v>
      </c>
      <c r="C152" s="73">
        <v>600</v>
      </c>
      <c r="D152" s="74"/>
      <c r="E152" s="74"/>
      <c r="F152" s="74"/>
      <c r="G152" s="158"/>
      <c r="I152" s="167"/>
      <c r="J152" s="167">
        <v>65100</v>
      </c>
      <c r="K152" s="168">
        <f t="shared" si="8"/>
        <v>65100</v>
      </c>
      <c r="L152" s="168"/>
      <c r="N152" s="167">
        <v>65100</v>
      </c>
      <c r="O152" s="91">
        <v>65100</v>
      </c>
      <c r="P152" s="91">
        <f>O152+E152</f>
        <v>65100</v>
      </c>
    </row>
    <row r="153" spans="1:16" ht="31.5" customHeight="1">
      <c r="A153" s="80" t="s">
        <v>1140</v>
      </c>
      <c r="B153" s="15" t="s">
        <v>853</v>
      </c>
      <c r="C153" s="36"/>
      <c r="D153" s="59" t="e">
        <f>SUM(D155:D156)</f>
        <v>#REF!</v>
      </c>
      <c r="E153" s="59">
        <f>E154</f>
        <v>0</v>
      </c>
      <c r="F153" s="59">
        <f>F154</f>
        <v>0</v>
      </c>
      <c r="G153" s="155" t="e">
        <f>G154</f>
        <v>#REF!</v>
      </c>
      <c r="I153" s="167">
        <v>126000</v>
      </c>
      <c r="J153" s="167">
        <v>126000</v>
      </c>
      <c r="K153" s="168">
        <f t="shared" si="8"/>
        <v>126000</v>
      </c>
      <c r="L153" s="168"/>
      <c r="N153" s="167">
        <v>126000</v>
      </c>
      <c r="O153" s="91">
        <v>126000</v>
      </c>
      <c r="P153" s="91" t="s">
        <v>852</v>
      </c>
    </row>
    <row r="154" spans="1:16" ht="18.75" customHeight="1">
      <c r="A154" s="80" t="s">
        <v>1139</v>
      </c>
      <c r="B154" s="15" t="s">
        <v>854</v>
      </c>
      <c r="C154" s="36"/>
      <c r="D154" s="59"/>
      <c r="E154" s="59">
        <f>E155</f>
        <v>0</v>
      </c>
      <c r="F154" s="59">
        <f>F155</f>
        <v>0</v>
      </c>
      <c r="G154" s="155" t="e">
        <f>#REF!</f>
        <v>#REF!</v>
      </c>
      <c r="I154" s="167">
        <v>126000</v>
      </c>
      <c r="J154" s="167">
        <v>126000</v>
      </c>
      <c r="K154" s="168">
        <f t="shared" si="8"/>
        <v>126000</v>
      </c>
      <c r="L154" s="168"/>
      <c r="N154" s="167">
        <v>126000</v>
      </c>
      <c r="O154" s="91">
        <v>126000</v>
      </c>
      <c r="P154" s="91" t="s">
        <v>879</v>
      </c>
    </row>
    <row r="155" spans="1:16" ht="48" customHeight="1">
      <c r="A155" s="102" t="s">
        <v>1138</v>
      </c>
      <c r="B155" s="72" t="s">
        <v>1046</v>
      </c>
      <c r="C155" s="73">
        <v>200</v>
      </c>
      <c r="D155" s="74"/>
      <c r="E155" s="74"/>
      <c r="F155" s="125"/>
      <c r="G155" s="156"/>
      <c r="I155" s="167">
        <v>126000</v>
      </c>
      <c r="J155" s="167">
        <v>126000</v>
      </c>
      <c r="K155" s="168">
        <f t="shared" si="8"/>
        <v>126000</v>
      </c>
      <c r="L155" s="168"/>
      <c r="N155" s="167">
        <v>126000</v>
      </c>
      <c r="O155" s="91">
        <v>126000</v>
      </c>
      <c r="P155" s="91" t="s">
        <v>1038</v>
      </c>
    </row>
    <row r="156" spans="1:16" ht="47.25">
      <c r="A156" s="79" t="s">
        <v>437</v>
      </c>
      <c r="B156" s="18" t="s">
        <v>284</v>
      </c>
      <c r="C156" s="98"/>
      <c r="D156" s="82" t="e">
        <f>D157+D163+D178+#REF!</f>
        <v>#REF!</v>
      </c>
      <c r="E156" s="82">
        <f>E157+E163+E178+E181+E186+E192+E196</f>
        <v>1668831.68</v>
      </c>
      <c r="F156" s="82">
        <f>F157+F163+F178+F181+F186+F192+F196</f>
        <v>31367047.990000002</v>
      </c>
      <c r="G156" s="154">
        <f>G157+G163+G178+G181+G186+G192+G196</f>
        <v>19219351.53</v>
      </c>
      <c r="H156" s="91">
        <f>F156-E156</f>
        <v>29698216.310000002</v>
      </c>
      <c r="I156" s="167">
        <v>34045438.94</v>
      </c>
      <c r="J156" s="167">
        <v>27613999.21</v>
      </c>
      <c r="K156" s="168">
        <f t="shared" si="8"/>
        <v>29282830.89</v>
      </c>
      <c r="L156" s="168"/>
      <c r="N156" s="167">
        <v>31024161.330000002</v>
      </c>
      <c r="O156" s="91">
        <v>34024161.330000006</v>
      </c>
      <c r="P156" s="91">
        <f aca="true" t="shared" si="9" ref="P156:P222">O156+E156</f>
        <v>35692993.010000005</v>
      </c>
    </row>
    <row r="157" spans="1:16" ht="31.5">
      <c r="A157" s="80" t="s">
        <v>285</v>
      </c>
      <c r="B157" s="15" t="s">
        <v>286</v>
      </c>
      <c r="C157" s="36"/>
      <c r="D157" s="59" t="e">
        <f>D162+#REF!+#REF!</f>
        <v>#REF!</v>
      </c>
      <c r="E157" s="59">
        <f>E158</f>
        <v>0</v>
      </c>
      <c r="F157" s="59">
        <f>F158</f>
        <v>2606682.0300000003</v>
      </c>
      <c r="G157" s="155">
        <f>G158</f>
        <v>1959694.96</v>
      </c>
      <c r="H157" s="91"/>
      <c r="I157" s="167">
        <v>7461430.31</v>
      </c>
      <c r="J157" s="167">
        <v>3002265.64</v>
      </c>
      <c r="K157" s="168">
        <f t="shared" si="8"/>
        <v>3002265.64</v>
      </c>
      <c r="L157" s="168"/>
      <c r="N157" s="167">
        <v>2582354.96</v>
      </c>
      <c r="O157" s="91">
        <v>2582354.96</v>
      </c>
      <c r="P157" s="91">
        <f t="shared" si="9"/>
        <v>2582354.96</v>
      </c>
    </row>
    <row r="158" spans="1:16" ht="47.25" customHeight="1">
      <c r="A158" s="80" t="s">
        <v>287</v>
      </c>
      <c r="B158" s="15" t="s">
        <v>288</v>
      </c>
      <c r="C158" s="36"/>
      <c r="D158" s="59"/>
      <c r="E158" s="59">
        <f>SUM(E159:E162)</f>
        <v>0</v>
      </c>
      <c r="F158" s="59">
        <f>SUM(F159:F162)</f>
        <v>2606682.0300000003</v>
      </c>
      <c r="G158" s="155">
        <f>SUM(G162:G162)</f>
        <v>1959694.96</v>
      </c>
      <c r="H158" s="91"/>
      <c r="I158" s="167">
        <v>7461430.31</v>
      </c>
      <c r="J158" s="167">
        <v>3002265.64</v>
      </c>
      <c r="K158" s="168">
        <f t="shared" si="8"/>
        <v>3002265.64</v>
      </c>
      <c r="L158" s="168"/>
      <c r="N158" s="167">
        <v>2582354.96</v>
      </c>
      <c r="O158" s="91">
        <v>2582354.96</v>
      </c>
      <c r="P158" s="91">
        <f t="shared" si="9"/>
        <v>2582354.96</v>
      </c>
    </row>
    <row r="159" spans="1:16" ht="63.75" customHeight="1">
      <c r="A159" s="102" t="s">
        <v>965</v>
      </c>
      <c r="B159" s="72" t="s">
        <v>950</v>
      </c>
      <c r="C159" s="73">
        <v>400</v>
      </c>
      <c r="D159" s="74"/>
      <c r="E159" s="74"/>
      <c r="F159" s="74"/>
      <c r="G159" s="155"/>
      <c r="H159" s="91"/>
      <c r="I159" s="167">
        <v>5501735.35</v>
      </c>
      <c r="J159" s="167">
        <v>0</v>
      </c>
      <c r="K159" s="168">
        <f t="shared" si="8"/>
        <v>0</v>
      </c>
      <c r="L159" s="168"/>
      <c r="N159" s="167">
        <v>0</v>
      </c>
      <c r="O159" s="91">
        <v>0</v>
      </c>
      <c r="P159" s="91">
        <f t="shared" si="9"/>
        <v>0</v>
      </c>
    </row>
    <row r="160" spans="1:16" ht="132.75" customHeight="1">
      <c r="A160" s="102" t="s">
        <v>1425</v>
      </c>
      <c r="B160" s="72" t="s">
        <v>1426</v>
      </c>
      <c r="C160" s="73">
        <v>400</v>
      </c>
      <c r="D160" s="74"/>
      <c r="E160" s="74"/>
      <c r="F160" s="74">
        <v>505050.51</v>
      </c>
      <c r="G160" s="155"/>
      <c r="H160" s="91"/>
      <c r="I160" s="167"/>
      <c r="J160" s="167">
        <v>404040.4</v>
      </c>
      <c r="K160" s="168">
        <f t="shared" si="8"/>
        <v>404040.4</v>
      </c>
      <c r="L160" s="168"/>
      <c r="N160" s="167">
        <v>404040.4</v>
      </c>
      <c r="O160" s="91">
        <v>404040.4</v>
      </c>
      <c r="P160" s="91">
        <f t="shared" si="9"/>
        <v>404040.4</v>
      </c>
    </row>
    <row r="161" spans="1:16" ht="51" customHeight="1">
      <c r="A161" s="39" t="s">
        <v>394</v>
      </c>
      <c r="B161" s="16" t="s">
        <v>289</v>
      </c>
      <c r="C161" s="37">
        <v>200</v>
      </c>
      <c r="D161" s="56">
        <v>-220000</v>
      </c>
      <c r="E161" s="56"/>
      <c r="F161" s="74">
        <v>2101631.52</v>
      </c>
      <c r="G161" s="156">
        <v>1959694.96</v>
      </c>
      <c r="H161" s="91"/>
      <c r="I161" s="167">
        <v>1959694.96</v>
      </c>
      <c r="J161" s="167">
        <v>2534727.95</v>
      </c>
      <c r="K161" s="168">
        <f t="shared" si="8"/>
        <v>2534727.95</v>
      </c>
      <c r="L161" s="168"/>
      <c r="N161" s="167">
        <v>2114817.27</v>
      </c>
      <c r="O161" s="91">
        <v>2114817.27</v>
      </c>
      <c r="P161" s="91">
        <f t="shared" si="9"/>
        <v>2114817.27</v>
      </c>
    </row>
    <row r="162" spans="1:16" ht="53.25" customHeight="1">
      <c r="A162" s="39" t="s">
        <v>1065</v>
      </c>
      <c r="B162" s="16" t="s">
        <v>289</v>
      </c>
      <c r="C162" s="37">
        <v>400</v>
      </c>
      <c r="D162" s="56">
        <v>-220000</v>
      </c>
      <c r="E162" s="56"/>
      <c r="F162" s="56"/>
      <c r="G162" s="156">
        <v>1959694.96</v>
      </c>
      <c r="H162" s="91"/>
      <c r="I162" s="167">
        <v>1959694.96</v>
      </c>
      <c r="J162" s="167">
        <v>63497.29</v>
      </c>
      <c r="K162" s="168">
        <f t="shared" si="8"/>
        <v>63497.29</v>
      </c>
      <c r="L162" s="168"/>
      <c r="N162" s="167">
        <v>63497.29</v>
      </c>
      <c r="O162" s="91">
        <v>63497.29</v>
      </c>
      <c r="P162" s="91">
        <f t="shared" si="9"/>
        <v>63497.29</v>
      </c>
    </row>
    <row r="163" spans="1:16" ht="66" customHeight="1">
      <c r="A163" s="80" t="s">
        <v>450</v>
      </c>
      <c r="B163" s="15" t="s">
        <v>290</v>
      </c>
      <c r="C163" s="36"/>
      <c r="D163" s="59" t="e">
        <f>#REF!+D176+#REF!+#REF!+#REF!</f>
        <v>#REF!</v>
      </c>
      <c r="E163" s="59">
        <f>E164+E175</f>
        <v>1665599.68</v>
      </c>
      <c r="F163" s="59">
        <f>F164+F175</f>
        <v>11542754.68</v>
      </c>
      <c r="G163" s="155">
        <f>G164+G175</f>
        <v>9034680.35</v>
      </c>
      <c r="H163" s="91">
        <f>F163-E163</f>
        <v>9877155</v>
      </c>
      <c r="I163" s="167">
        <v>17237064.05</v>
      </c>
      <c r="J163" s="167">
        <v>12409228.82</v>
      </c>
      <c r="K163" s="168">
        <f t="shared" si="8"/>
        <v>14074828.5</v>
      </c>
      <c r="L163" s="168"/>
      <c r="N163" s="167">
        <v>16065978.75</v>
      </c>
      <c r="O163" s="91">
        <v>19065978.75</v>
      </c>
      <c r="P163" s="91">
        <f t="shared" si="9"/>
        <v>20731578.43</v>
      </c>
    </row>
    <row r="164" spans="1:16" ht="63" customHeight="1">
      <c r="A164" s="80" t="s">
        <v>627</v>
      </c>
      <c r="B164" s="15" t="s">
        <v>291</v>
      </c>
      <c r="C164" s="36"/>
      <c r="D164" s="59"/>
      <c r="E164" s="59">
        <f>SUM(E165:E174)</f>
        <v>1665599.68</v>
      </c>
      <c r="F164" s="68">
        <f>SUM(F165:F174)</f>
        <v>9942754.68</v>
      </c>
      <c r="G164" s="157">
        <f>SUM(G165:G171)</f>
        <v>7434680.35</v>
      </c>
      <c r="H164" s="91">
        <f>F164-E164</f>
        <v>8277155</v>
      </c>
      <c r="I164" s="175">
        <v>15548064.05</v>
      </c>
      <c r="J164" s="167">
        <v>10450228.82</v>
      </c>
      <c r="K164" s="168">
        <f t="shared" si="8"/>
        <v>12115828.5</v>
      </c>
      <c r="L164" s="168"/>
      <c r="N164" s="167">
        <v>14222814.75</v>
      </c>
      <c r="O164" s="91">
        <v>17222814.75</v>
      </c>
      <c r="P164" s="91">
        <f t="shared" si="9"/>
        <v>18888414.43</v>
      </c>
    </row>
    <row r="165" spans="1:16" ht="67.5" customHeight="1">
      <c r="A165" s="102" t="s">
        <v>442</v>
      </c>
      <c r="B165" s="72" t="s">
        <v>444</v>
      </c>
      <c r="C165" s="73">
        <v>200</v>
      </c>
      <c r="D165" s="74"/>
      <c r="E165" s="74"/>
      <c r="F165" s="74">
        <v>127671</v>
      </c>
      <c r="G165" s="156">
        <v>1761044.73</v>
      </c>
      <c r="H165" s="86"/>
      <c r="I165" s="175">
        <v>915886.76</v>
      </c>
      <c r="J165" s="167">
        <v>1648520.4899999998</v>
      </c>
      <c r="K165" s="168">
        <f t="shared" si="8"/>
        <v>1648520.4899999998</v>
      </c>
      <c r="L165" s="168"/>
      <c r="N165" s="167">
        <v>1648520.4899999998</v>
      </c>
      <c r="O165" s="91">
        <v>1648520.4899999998</v>
      </c>
      <c r="P165" s="91">
        <f t="shared" si="9"/>
        <v>1648520.4899999998</v>
      </c>
    </row>
    <row r="166" spans="1:16" ht="67.5" customHeight="1">
      <c r="A166" s="102" t="s">
        <v>1072</v>
      </c>
      <c r="B166" s="72" t="s">
        <v>444</v>
      </c>
      <c r="C166" s="73">
        <v>400</v>
      </c>
      <c r="D166" s="74"/>
      <c r="E166" s="74">
        <v>1259660.31</v>
      </c>
      <c r="F166" s="74">
        <v>1259660.31</v>
      </c>
      <c r="G166" s="156"/>
      <c r="H166" s="86"/>
      <c r="I166" s="175"/>
      <c r="J166" s="167">
        <v>4022355.2600000002</v>
      </c>
      <c r="K166" s="168">
        <f t="shared" si="8"/>
        <v>5282015.57</v>
      </c>
      <c r="L166" s="168"/>
      <c r="N166" s="167">
        <v>4022355.2600000002</v>
      </c>
      <c r="O166" s="91">
        <v>4022355.2600000002</v>
      </c>
      <c r="P166" s="91">
        <f t="shared" si="9"/>
        <v>5282015.57</v>
      </c>
    </row>
    <row r="167" spans="1:16" ht="66" customHeight="1">
      <c r="A167" s="102" t="s">
        <v>431</v>
      </c>
      <c r="B167" s="72" t="s">
        <v>445</v>
      </c>
      <c r="C167" s="73">
        <v>200</v>
      </c>
      <c r="D167" s="74"/>
      <c r="E167" s="74">
        <v>68400</v>
      </c>
      <c r="F167" s="74">
        <v>2897884</v>
      </c>
      <c r="G167" s="156">
        <v>4353635.62</v>
      </c>
      <c r="H167" s="165"/>
      <c r="I167" s="175">
        <v>5159353.07</v>
      </c>
      <c r="J167" s="167">
        <v>3459353.07</v>
      </c>
      <c r="K167" s="168">
        <f t="shared" si="8"/>
        <v>3527753.07</v>
      </c>
      <c r="L167" s="168"/>
      <c r="N167" s="167">
        <v>4231939</v>
      </c>
      <c r="O167" s="91">
        <v>4231939</v>
      </c>
      <c r="P167" s="91">
        <f t="shared" si="9"/>
        <v>4300339</v>
      </c>
    </row>
    <row r="168" spans="1:16" ht="51.75" customHeight="1">
      <c r="A168" s="39" t="s">
        <v>818</v>
      </c>
      <c r="B168" s="17" t="s">
        <v>815</v>
      </c>
      <c r="C168" s="57">
        <v>200</v>
      </c>
      <c r="D168" s="58"/>
      <c r="E168" s="58"/>
      <c r="F168" s="58"/>
      <c r="G168" s="159"/>
      <c r="H168" s="86"/>
      <c r="I168" s="175"/>
      <c r="J168" s="167">
        <v>0</v>
      </c>
      <c r="K168" s="168">
        <f t="shared" si="8"/>
        <v>0</v>
      </c>
      <c r="L168" s="168"/>
      <c r="N168" s="167">
        <v>0</v>
      </c>
      <c r="O168" s="91">
        <v>0</v>
      </c>
      <c r="P168" s="91">
        <f t="shared" si="9"/>
        <v>0</v>
      </c>
    </row>
    <row r="169" spans="1:16" ht="51" customHeight="1">
      <c r="A169" s="39" t="s">
        <v>819</v>
      </c>
      <c r="B169" s="17" t="s">
        <v>816</v>
      </c>
      <c r="C169" s="57">
        <v>200</v>
      </c>
      <c r="D169" s="58"/>
      <c r="E169" s="58"/>
      <c r="F169" s="58"/>
      <c r="G169" s="159"/>
      <c r="H169" s="86"/>
      <c r="I169" s="175"/>
      <c r="J169" s="167">
        <v>0</v>
      </c>
      <c r="K169" s="168">
        <f t="shared" si="8"/>
        <v>0</v>
      </c>
      <c r="L169" s="168"/>
      <c r="N169" s="167">
        <v>0</v>
      </c>
      <c r="O169" s="91">
        <v>0</v>
      </c>
      <c r="P169" s="91">
        <f t="shared" si="9"/>
        <v>0</v>
      </c>
    </row>
    <row r="170" spans="1:16" ht="96" customHeight="1">
      <c r="A170" s="39" t="s">
        <v>823</v>
      </c>
      <c r="B170" s="17" t="s">
        <v>1335</v>
      </c>
      <c r="C170" s="57">
        <v>800</v>
      </c>
      <c r="D170" s="58"/>
      <c r="E170" s="58"/>
      <c r="F170" s="58">
        <v>4000000</v>
      </c>
      <c r="G170" s="159"/>
      <c r="H170" s="176">
        <v>0</v>
      </c>
      <c r="I170" s="175">
        <v>5000000</v>
      </c>
      <c r="J170" s="167">
        <v>0</v>
      </c>
      <c r="K170" s="168">
        <f t="shared" si="8"/>
        <v>0</v>
      </c>
      <c r="L170" s="168"/>
      <c r="N170" s="167">
        <v>3000000</v>
      </c>
      <c r="O170" s="91">
        <v>6000000</v>
      </c>
      <c r="P170" s="91">
        <f t="shared" si="9"/>
        <v>6000000</v>
      </c>
    </row>
    <row r="171" spans="1:16" ht="95.25" customHeight="1">
      <c r="A171" s="39" t="s">
        <v>496</v>
      </c>
      <c r="B171" s="17" t="s">
        <v>495</v>
      </c>
      <c r="C171" s="57">
        <v>500</v>
      </c>
      <c r="D171" s="58"/>
      <c r="E171" s="58"/>
      <c r="F171" s="74">
        <v>1320000</v>
      </c>
      <c r="G171" s="156">
        <v>1320000</v>
      </c>
      <c r="H171" s="86"/>
      <c r="I171" s="175">
        <v>1320000</v>
      </c>
      <c r="J171" s="167">
        <v>1320000</v>
      </c>
      <c r="K171" s="168">
        <f t="shared" si="8"/>
        <v>1320000</v>
      </c>
      <c r="L171" s="168"/>
      <c r="N171" s="167">
        <v>1320000</v>
      </c>
      <c r="O171" s="91">
        <v>1320000</v>
      </c>
      <c r="P171" s="91">
        <f t="shared" si="9"/>
        <v>1320000</v>
      </c>
    </row>
    <row r="172" spans="1:16" ht="95.25" customHeight="1">
      <c r="A172" s="102" t="s">
        <v>1443</v>
      </c>
      <c r="B172" s="17" t="s">
        <v>1444</v>
      </c>
      <c r="C172" s="57">
        <v>400</v>
      </c>
      <c r="D172" s="58"/>
      <c r="E172" s="58">
        <v>158298.17</v>
      </c>
      <c r="F172" s="74">
        <v>158298.17</v>
      </c>
      <c r="G172" s="156"/>
      <c r="H172" s="86"/>
      <c r="I172" s="175"/>
      <c r="K172" s="168"/>
      <c r="L172" s="168"/>
      <c r="O172" s="91"/>
      <c r="P172" s="91"/>
    </row>
    <row r="173" spans="1:16" ht="60" customHeight="1">
      <c r="A173" s="102" t="s">
        <v>1448</v>
      </c>
      <c r="B173" s="17" t="s">
        <v>1449</v>
      </c>
      <c r="C173" s="57">
        <v>400</v>
      </c>
      <c r="D173" s="58"/>
      <c r="E173" s="58">
        <v>179241.2</v>
      </c>
      <c r="F173" s="74">
        <v>179241.2</v>
      </c>
      <c r="G173" s="156"/>
      <c r="H173" s="86"/>
      <c r="I173" s="175"/>
      <c r="K173" s="168"/>
      <c r="L173" s="168"/>
      <c r="O173" s="91"/>
      <c r="P173" s="91"/>
    </row>
    <row r="174" spans="1:16" ht="95.25" customHeight="1">
      <c r="A174" s="102" t="s">
        <v>1145</v>
      </c>
      <c r="B174" s="72" t="s">
        <v>1144</v>
      </c>
      <c r="C174" s="57">
        <v>400</v>
      </c>
      <c r="D174" s="58"/>
      <c r="E174" s="58"/>
      <c r="F174" s="74"/>
      <c r="G174" s="156"/>
      <c r="H174" s="86"/>
      <c r="I174" s="175"/>
      <c r="K174" s="168"/>
      <c r="L174" s="168"/>
      <c r="O174" s="91"/>
      <c r="P174" s="91"/>
    </row>
    <row r="175" spans="1:16" ht="33.75" customHeight="1">
      <c r="A175" s="80" t="s">
        <v>628</v>
      </c>
      <c r="B175" s="15" t="s">
        <v>629</v>
      </c>
      <c r="C175" s="36"/>
      <c r="D175" s="59"/>
      <c r="E175" s="59">
        <f>SUM(E176:E177)</f>
        <v>0</v>
      </c>
      <c r="F175" s="59">
        <f>SUM(F176:F177)</f>
        <v>1600000</v>
      </c>
      <c r="G175" s="155">
        <f>SUM(G176:G177)</f>
        <v>1600000</v>
      </c>
      <c r="H175" s="86"/>
      <c r="I175" s="175">
        <v>1689000</v>
      </c>
      <c r="J175" s="167">
        <v>1959000</v>
      </c>
      <c r="K175" s="168">
        <f t="shared" si="8"/>
        <v>1959000</v>
      </c>
      <c r="L175" s="168"/>
      <c r="N175" s="167">
        <v>1843164</v>
      </c>
      <c r="O175" s="91">
        <v>1843164</v>
      </c>
      <c r="P175" s="91">
        <f t="shared" si="9"/>
        <v>1843164</v>
      </c>
    </row>
    <row r="176" spans="1:16" ht="47.25">
      <c r="A176" s="39" t="s">
        <v>395</v>
      </c>
      <c r="B176" s="17" t="s">
        <v>630</v>
      </c>
      <c r="C176" s="57">
        <v>200</v>
      </c>
      <c r="D176" s="58"/>
      <c r="E176" s="58"/>
      <c r="F176" s="74">
        <v>115836</v>
      </c>
      <c r="G176" s="156">
        <v>115836</v>
      </c>
      <c r="H176" s="86"/>
      <c r="I176" s="175">
        <v>115836</v>
      </c>
      <c r="J176" s="167">
        <v>115836</v>
      </c>
      <c r="K176" s="168">
        <f t="shared" si="8"/>
        <v>115836</v>
      </c>
      <c r="L176" s="168"/>
      <c r="N176" s="167">
        <v>0</v>
      </c>
      <c r="O176" s="91">
        <v>0</v>
      </c>
      <c r="P176" s="91">
        <f t="shared" si="9"/>
        <v>0</v>
      </c>
    </row>
    <row r="177" spans="1:16" ht="81.75" customHeight="1">
      <c r="A177" s="103" t="s">
        <v>441</v>
      </c>
      <c r="B177" s="72" t="s">
        <v>631</v>
      </c>
      <c r="C177" s="73">
        <v>200</v>
      </c>
      <c r="D177" s="74"/>
      <c r="E177" s="74"/>
      <c r="F177" s="74">
        <v>1484164</v>
      </c>
      <c r="G177" s="156">
        <v>1484164</v>
      </c>
      <c r="H177" s="91"/>
      <c r="I177" s="167">
        <v>1573164</v>
      </c>
      <c r="J177" s="167">
        <v>1843164</v>
      </c>
      <c r="K177" s="168">
        <f t="shared" si="8"/>
        <v>1843164</v>
      </c>
      <c r="L177" s="168"/>
      <c r="N177" s="167">
        <v>1843164</v>
      </c>
      <c r="O177" s="91">
        <v>1843164</v>
      </c>
      <c r="P177" s="91">
        <f t="shared" si="9"/>
        <v>1843164</v>
      </c>
    </row>
    <row r="178" spans="1:16" ht="31.5">
      <c r="A178" s="80" t="s">
        <v>452</v>
      </c>
      <c r="B178" s="15" t="s">
        <v>292</v>
      </c>
      <c r="C178" s="36"/>
      <c r="D178" s="59" t="e">
        <f>SUM(#REF!)</f>
        <v>#REF!</v>
      </c>
      <c r="E178" s="59">
        <f>E179</f>
        <v>0</v>
      </c>
      <c r="F178" s="59">
        <f>F179</f>
        <v>0</v>
      </c>
      <c r="G178" s="155">
        <f>G179</f>
        <v>2394.7</v>
      </c>
      <c r="I178" s="167">
        <v>684205.2</v>
      </c>
      <c r="J178" s="167">
        <v>870313.5</v>
      </c>
      <c r="K178" s="168">
        <f t="shared" si="8"/>
        <v>870313.5</v>
      </c>
      <c r="L178" s="168"/>
      <c r="N178" s="167">
        <v>870313.5</v>
      </c>
      <c r="O178" s="91">
        <v>870313.5</v>
      </c>
      <c r="P178" s="91">
        <f t="shared" si="9"/>
        <v>870313.5</v>
      </c>
    </row>
    <row r="179" spans="1:16" ht="15.75">
      <c r="A179" s="80" t="s">
        <v>294</v>
      </c>
      <c r="B179" s="15" t="s">
        <v>293</v>
      </c>
      <c r="C179" s="36"/>
      <c r="D179" s="59"/>
      <c r="E179" s="59">
        <f>SUM(E180:E180)</f>
        <v>0</v>
      </c>
      <c r="F179" s="59">
        <f>SUM(F180:F180)</f>
        <v>0</v>
      </c>
      <c r="G179" s="155">
        <f>SUM(G180:G180)</f>
        <v>2394.7</v>
      </c>
      <c r="I179" s="167">
        <v>684205.2</v>
      </c>
      <c r="J179" s="167">
        <v>870313.5</v>
      </c>
      <c r="K179" s="168">
        <f t="shared" si="8"/>
        <v>870313.5</v>
      </c>
      <c r="L179" s="168"/>
      <c r="N179" s="167">
        <v>870313.5</v>
      </c>
      <c r="O179" s="91">
        <v>870313.5</v>
      </c>
      <c r="P179" s="91">
        <f t="shared" si="9"/>
        <v>870313.5</v>
      </c>
    </row>
    <row r="180" spans="1:16" ht="47.25">
      <c r="A180" s="102" t="s">
        <v>693</v>
      </c>
      <c r="B180" s="72" t="s">
        <v>696</v>
      </c>
      <c r="C180" s="73">
        <v>300</v>
      </c>
      <c r="D180" s="74"/>
      <c r="E180" s="74"/>
      <c r="F180" s="74"/>
      <c r="G180" s="156">
        <v>2394.7</v>
      </c>
      <c r="I180" s="167">
        <v>684205.2</v>
      </c>
      <c r="J180" s="167">
        <v>870313.5</v>
      </c>
      <c r="K180" s="168">
        <f t="shared" si="8"/>
        <v>870313.5</v>
      </c>
      <c r="L180" s="168"/>
      <c r="N180" s="167">
        <v>870313.5</v>
      </c>
      <c r="O180" s="91">
        <v>870313.5</v>
      </c>
      <c r="P180" s="91">
        <f t="shared" si="9"/>
        <v>870313.5</v>
      </c>
    </row>
    <row r="181" spans="1:16" ht="31.5">
      <c r="A181" s="80" t="s">
        <v>643</v>
      </c>
      <c r="B181" s="15" t="s">
        <v>427</v>
      </c>
      <c r="C181" s="36"/>
      <c r="D181" s="59">
        <f>SUM(D183:D184)</f>
        <v>223500</v>
      </c>
      <c r="E181" s="59">
        <f>E182</f>
        <v>3232</v>
      </c>
      <c r="F181" s="59">
        <f>F182</f>
        <v>2981335.62</v>
      </c>
      <c r="G181" s="155">
        <f>G182</f>
        <v>2978103.62</v>
      </c>
      <c r="I181" s="167">
        <v>3375354.95</v>
      </c>
      <c r="J181" s="167">
        <v>2978103.62</v>
      </c>
      <c r="K181" s="168">
        <f t="shared" si="8"/>
        <v>2981335.62</v>
      </c>
      <c r="L181" s="168"/>
      <c r="N181" s="167">
        <v>2978103.62</v>
      </c>
      <c r="O181" s="91">
        <v>2978103.62</v>
      </c>
      <c r="P181" s="91">
        <f t="shared" si="9"/>
        <v>2981335.62</v>
      </c>
    </row>
    <row r="182" spans="1:16" ht="32.25" customHeight="1">
      <c r="A182" s="80" t="s">
        <v>451</v>
      </c>
      <c r="B182" s="15" t="s">
        <v>428</v>
      </c>
      <c r="C182" s="36"/>
      <c r="D182" s="59"/>
      <c r="E182" s="59">
        <f>SUM(E183:E185)</f>
        <v>3232</v>
      </c>
      <c r="F182" s="59">
        <f>SUM(F183:F185)</f>
        <v>2981335.62</v>
      </c>
      <c r="G182" s="155">
        <f>SUM(G183:G185)</f>
        <v>2978103.62</v>
      </c>
      <c r="I182" s="167">
        <v>3375354.95</v>
      </c>
      <c r="J182" s="167">
        <v>2978103.62</v>
      </c>
      <c r="K182" s="168">
        <f t="shared" si="8"/>
        <v>2981335.62</v>
      </c>
      <c r="L182" s="168"/>
      <c r="N182" s="167">
        <v>2978103.62</v>
      </c>
      <c r="O182" s="91">
        <v>2978103.62</v>
      </c>
      <c r="P182" s="91">
        <f t="shared" si="9"/>
        <v>2981335.62</v>
      </c>
    </row>
    <row r="183" spans="1:16" ht="47.25">
      <c r="A183" s="38" t="s">
        <v>717</v>
      </c>
      <c r="B183" s="16" t="s">
        <v>446</v>
      </c>
      <c r="C183" s="37">
        <v>200</v>
      </c>
      <c r="D183" s="56">
        <v>223500</v>
      </c>
      <c r="E183" s="56">
        <v>3232</v>
      </c>
      <c r="F183" s="125">
        <v>1550085.1</v>
      </c>
      <c r="G183" s="156">
        <v>1546853.1</v>
      </c>
      <c r="I183" s="167">
        <v>1546853.1</v>
      </c>
      <c r="J183" s="167">
        <v>1546853.1</v>
      </c>
      <c r="K183" s="168">
        <f t="shared" si="8"/>
        <v>1550085.1</v>
      </c>
      <c r="L183" s="168"/>
      <c r="N183" s="167">
        <v>1546853.1</v>
      </c>
      <c r="O183" s="91">
        <v>1546853.1</v>
      </c>
      <c r="P183" s="91">
        <f t="shared" si="9"/>
        <v>1550085.1</v>
      </c>
    </row>
    <row r="184" spans="1:16" ht="47.25">
      <c r="A184" s="38" t="s">
        <v>424</v>
      </c>
      <c r="B184" s="16" t="s">
        <v>447</v>
      </c>
      <c r="C184" s="37">
        <v>200</v>
      </c>
      <c r="D184" s="56"/>
      <c r="E184" s="56"/>
      <c r="F184" s="125">
        <v>1235573.6</v>
      </c>
      <c r="G184" s="156">
        <v>1235573.6</v>
      </c>
      <c r="H184" s="91"/>
      <c r="I184" s="167">
        <v>1632824.9300000002</v>
      </c>
      <c r="J184" s="167">
        <v>1235573.6</v>
      </c>
      <c r="K184" s="168">
        <f t="shared" si="8"/>
        <v>1235573.6</v>
      </c>
      <c r="L184" s="168"/>
      <c r="N184" s="167">
        <v>1235573.6</v>
      </c>
      <c r="O184" s="91">
        <v>1235573.6</v>
      </c>
      <c r="P184" s="91">
        <f t="shared" si="9"/>
        <v>1235573.6</v>
      </c>
    </row>
    <row r="185" spans="1:16" ht="63">
      <c r="A185" s="83" t="s">
        <v>721</v>
      </c>
      <c r="B185" s="72" t="s">
        <v>770</v>
      </c>
      <c r="C185" s="73">
        <v>800</v>
      </c>
      <c r="D185" s="56"/>
      <c r="E185" s="56"/>
      <c r="F185" s="125">
        <v>195676.92</v>
      </c>
      <c r="G185" s="156">
        <v>195676.92</v>
      </c>
      <c r="I185" s="167">
        <v>195676.92</v>
      </c>
      <c r="J185" s="167">
        <v>195676.92</v>
      </c>
      <c r="K185" s="168">
        <f t="shared" si="8"/>
        <v>195676.92</v>
      </c>
      <c r="L185" s="168"/>
      <c r="N185" s="167">
        <v>195676.92</v>
      </c>
      <c r="O185" s="91">
        <v>195676.92</v>
      </c>
      <c r="P185" s="91">
        <f t="shared" si="9"/>
        <v>195676.92</v>
      </c>
    </row>
    <row r="186" spans="1:16" ht="49.5" customHeight="1">
      <c r="A186" s="80" t="s">
        <v>443</v>
      </c>
      <c r="B186" s="15" t="s">
        <v>429</v>
      </c>
      <c r="C186" s="36"/>
      <c r="D186" s="59">
        <f>SUM(D199:D200)</f>
        <v>0</v>
      </c>
      <c r="E186" s="59">
        <f>E187</f>
        <v>0</v>
      </c>
      <c r="F186" s="59">
        <f>F187</f>
        <v>993556.5</v>
      </c>
      <c r="G186" s="155">
        <f>G187</f>
        <v>950649.9</v>
      </c>
      <c r="H186" s="91">
        <f>F186-E186</f>
        <v>993556.5</v>
      </c>
      <c r="I186" s="167">
        <v>993556.43</v>
      </c>
      <c r="J186" s="167">
        <v>993556.43</v>
      </c>
      <c r="K186" s="168">
        <f t="shared" si="8"/>
        <v>993556.43</v>
      </c>
      <c r="L186" s="168"/>
      <c r="N186" s="167">
        <v>1166879.3</v>
      </c>
      <c r="O186" s="91">
        <v>1166879.3</v>
      </c>
      <c r="P186" s="91">
        <f t="shared" si="9"/>
        <v>1166879.3</v>
      </c>
    </row>
    <row r="187" spans="1:16" ht="31.5">
      <c r="A187" s="80" t="s">
        <v>433</v>
      </c>
      <c r="B187" s="15" t="s">
        <v>430</v>
      </c>
      <c r="C187" s="36"/>
      <c r="D187" s="59"/>
      <c r="E187" s="59">
        <f>SUM(E188:E191)</f>
        <v>0</v>
      </c>
      <c r="F187" s="68">
        <f>SUM(F188:F191)</f>
        <v>993556.5</v>
      </c>
      <c r="G187" s="157">
        <f>SUM(G188:G191)</f>
        <v>950649.9</v>
      </c>
      <c r="H187" s="91">
        <f>F187-E187</f>
        <v>993556.5</v>
      </c>
      <c r="I187" s="167">
        <v>993556.43</v>
      </c>
      <c r="J187" s="167">
        <v>993556.43</v>
      </c>
      <c r="K187" s="168">
        <f t="shared" si="8"/>
        <v>993556.43</v>
      </c>
      <c r="L187" s="168"/>
      <c r="N187" s="167">
        <v>1166879.3</v>
      </c>
      <c r="O187" s="91">
        <v>1166879.3</v>
      </c>
      <c r="P187" s="91">
        <f t="shared" si="9"/>
        <v>1166879.3</v>
      </c>
    </row>
    <row r="188" spans="1:16" s="92" customFormat="1" ht="78.75">
      <c r="A188" s="39" t="s">
        <v>487</v>
      </c>
      <c r="B188" s="72" t="s">
        <v>486</v>
      </c>
      <c r="C188" s="73">
        <v>500</v>
      </c>
      <c r="D188" s="74"/>
      <c r="E188" s="74"/>
      <c r="F188" s="74">
        <v>588736.5</v>
      </c>
      <c r="G188" s="156">
        <f>545675.05+154.85</f>
        <v>545829.9</v>
      </c>
      <c r="H188" s="74">
        <f>545675.05+154.85</f>
        <v>545829.9</v>
      </c>
      <c r="I188" s="174">
        <v>588736.43</v>
      </c>
      <c r="J188" s="174">
        <v>588736.43</v>
      </c>
      <c r="K188" s="168">
        <f t="shared" si="8"/>
        <v>588736.43</v>
      </c>
      <c r="L188" s="168"/>
      <c r="N188" s="174">
        <v>588736.43</v>
      </c>
      <c r="O188" s="91">
        <v>588736.43</v>
      </c>
      <c r="P188" s="91">
        <f t="shared" si="9"/>
        <v>588736.43</v>
      </c>
    </row>
    <row r="189" spans="1:16" s="92" customFormat="1" ht="52.5" customHeight="1">
      <c r="A189" s="39" t="s">
        <v>1105</v>
      </c>
      <c r="B189" s="72" t="s">
        <v>1106</v>
      </c>
      <c r="C189" s="73">
        <v>200</v>
      </c>
      <c r="D189" s="74"/>
      <c r="E189" s="74"/>
      <c r="F189" s="74"/>
      <c r="G189" s="156"/>
      <c r="H189" s="337"/>
      <c r="I189" s="174"/>
      <c r="J189" s="174"/>
      <c r="K189" s="168"/>
      <c r="L189" s="168"/>
      <c r="N189" s="174">
        <v>173322.87</v>
      </c>
      <c r="O189" s="91">
        <v>173322.87</v>
      </c>
      <c r="P189" s="91">
        <f t="shared" si="9"/>
        <v>173322.87</v>
      </c>
    </row>
    <row r="190" spans="1:16" s="92" customFormat="1" ht="52.5" customHeight="1">
      <c r="A190" s="39" t="s">
        <v>820</v>
      </c>
      <c r="B190" s="72" t="s">
        <v>817</v>
      </c>
      <c r="C190" s="73">
        <v>200</v>
      </c>
      <c r="D190" s="74"/>
      <c r="E190" s="74"/>
      <c r="F190" s="74"/>
      <c r="G190" s="156"/>
      <c r="I190" s="174"/>
      <c r="J190" s="174">
        <v>0</v>
      </c>
      <c r="K190" s="168">
        <f t="shared" si="8"/>
        <v>0</v>
      </c>
      <c r="L190" s="168"/>
      <c r="N190" s="174">
        <v>0</v>
      </c>
      <c r="O190" s="91">
        <v>0</v>
      </c>
      <c r="P190" s="91">
        <f t="shared" si="9"/>
        <v>0</v>
      </c>
    </row>
    <row r="191" spans="1:16" s="92" customFormat="1" ht="63">
      <c r="A191" s="83" t="s">
        <v>632</v>
      </c>
      <c r="B191" s="72" t="s">
        <v>448</v>
      </c>
      <c r="C191" s="73">
        <v>200</v>
      </c>
      <c r="D191" s="74"/>
      <c r="E191" s="74"/>
      <c r="F191" s="74">
        <v>404820</v>
      </c>
      <c r="G191" s="156">
        <v>404820</v>
      </c>
      <c r="I191" s="174">
        <v>404820</v>
      </c>
      <c r="J191" s="174">
        <v>404820</v>
      </c>
      <c r="K191" s="168">
        <f t="shared" si="8"/>
        <v>404820</v>
      </c>
      <c r="L191" s="168"/>
      <c r="N191" s="174">
        <v>404820</v>
      </c>
      <c r="O191" s="91">
        <v>404820</v>
      </c>
      <c r="P191" s="91">
        <f t="shared" si="9"/>
        <v>404820</v>
      </c>
    </row>
    <row r="192" spans="1:16" s="92" customFormat="1" ht="31.5" customHeight="1">
      <c r="A192" s="80" t="s">
        <v>675</v>
      </c>
      <c r="B192" s="15" t="s">
        <v>644</v>
      </c>
      <c r="C192" s="67"/>
      <c r="D192" s="68"/>
      <c r="E192" s="68">
        <f>E193</f>
        <v>0</v>
      </c>
      <c r="F192" s="68">
        <f>F193</f>
        <v>0</v>
      </c>
      <c r="G192" s="157">
        <f>G193</f>
        <v>0</v>
      </c>
      <c r="I192" s="174">
        <v>0</v>
      </c>
      <c r="J192" s="174">
        <v>0</v>
      </c>
      <c r="K192" s="168">
        <f t="shared" si="8"/>
        <v>0</v>
      </c>
      <c r="L192" s="168"/>
      <c r="N192" s="174">
        <v>0</v>
      </c>
      <c r="O192" s="91">
        <v>0</v>
      </c>
      <c r="P192" s="91">
        <f t="shared" si="9"/>
        <v>0</v>
      </c>
    </row>
    <row r="193" spans="1:16" s="92" customFormat="1" ht="35.25" customHeight="1">
      <c r="A193" s="80" t="s">
        <v>676</v>
      </c>
      <c r="B193" s="15" t="s">
        <v>645</v>
      </c>
      <c r="C193" s="67"/>
      <c r="D193" s="68"/>
      <c r="E193" s="68">
        <f>E194+E195</f>
        <v>0</v>
      </c>
      <c r="F193" s="68">
        <f>F194+F195</f>
        <v>0</v>
      </c>
      <c r="G193" s="157">
        <f>G194+G195</f>
        <v>0</v>
      </c>
      <c r="I193" s="174">
        <v>0</v>
      </c>
      <c r="J193" s="174">
        <v>0</v>
      </c>
      <c r="K193" s="168">
        <f t="shared" si="8"/>
        <v>0</v>
      </c>
      <c r="L193" s="168"/>
      <c r="N193" s="174">
        <v>0</v>
      </c>
      <c r="O193" s="91">
        <v>0</v>
      </c>
      <c r="P193" s="91">
        <f t="shared" si="9"/>
        <v>0</v>
      </c>
    </row>
    <row r="194" spans="1:16" s="92" customFormat="1" ht="47.25">
      <c r="A194" s="83" t="s">
        <v>677</v>
      </c>
      <c r="B194" s="72" t="s">
        <v>678</v>
      </c>
      <c r="C194" s="73">
        <v>200</v>
      </c>
      <c r="D194" s="74"/>
      <c r="E194" s="74"/>
      <c r="F194" s="74"/>
      <c r="G194" s="156"/>
      <c r="I194" s="174"/>
      <c r="J194" s="174">
        <v>0</v>
      </c>
      <c r="K194" s="168">
        <f t="shared" si="8"/>
        <v>0</v>
      </c>
      <c r="L194" s="168"/>
      <c r="N194" s="174">
        <v>0</v>
      </c>
      <c r="O194" s="91">
        <v>0</v>
      </c>
      <c r="P194" s="91">
        <f t="shared" si="9"/>
        <v>0</v>
      </c>
    </row>
    <row r="195" spans="1:16" s="92" customFormat="1" ht="47.25">
      <c r="A195" s="83" t="s">
        <v>700</v>
      </c>
      <c r="B195" s="72" t="s">
        <v>715</v>
      </c>
      <c r="C195" s="73">
        <v>200</v>
      </c>
      <c r="D195" s="74"/>
      <c r="E195" s="74"/>
      <c r="F195" s="74"/>
      <c r="G195" s="156"/>
      <c r="I195" s="174"/>
      <c r="J195" s="174">
        <v>0</v>
      </c>
      <c r="K195" s="168">
        <f t="shared" si="8"/>
        <v>0</v>
      </c>
      <c r="L195" s="168"/>
      <c r="N195" s="174">
        <v>0</v>
      </c>
      <c r="O195" s="91">
        <v>0</v>
      </c>
      <c r="P195" s="91">
        <f t="shared" si="9"/>
        <v>0</v>
      </c>
    </row>
    <row r="196" spans="1:16" s="92" customFormat="1" ht="49.5" customHeight="1">
      <c r="A196" s="80" t="s">
        <v>759</v>
      </c>
      <c r="B196" s="15" t="s">
        <v>760</v>
      </c>
      <c r="C196" s="67"/>
      <c r="D196" s="74"/>
      <c r="E196" s="68">
        <f aca="true" t="shared" si="10" ref="E196:G197">E197</f>
        <v>0</v>
      </c>
      <c r="F196" s="68">
        <f t="shared" si="10"/>
        <v>13242719.16</v>
      </c>
      <c r="G196" s="157">
        <f t="shared" si="10"/>
        <v>4293828</v>
      </c>
      <c r="I196" s="174">
        <v>4293828</v>
      </c>
      <c r="J196" s="174">
        <v>7360531.2</v>
      </c>
      <c r="K196" s="168">
        <f t="shared" si="8"/>
        <v>7360531.2</v>
      </c>
      <c r="L196" s="168"/>
      <c r="N196" s="174">
        <v>7360531.2</v>
      </c>
      <c r="O196" s="91">
        <v>7360531.2</v>
      </c>
      <c r="P196" s="91">
        <f t="shared" si="9"/>
        <v>7360531.2</v>
      </c>
    </row>
    <row r="197" spans="1:16" s="92" customFormat="1" ht="50.25" customHeight="1">
      <c r="A197" s="80" t="s">
        <v>761</v>
      </c>
      <c r="B197" s="15" t="s">
        <v>762</v>
      </c>
      <c r="C197" s="67"/>
      <c r="D197" s="74"/>
      <c r="E197" s="68">
        <f t="shared" si="10"/>
        <v>0</v>
      </c>
      <c r="F197" s="68">
        <f t="shared" si="10"/>
        <v>13242719.16</v>
      </c>
      <c r="G197" s="157">
        <f t="shared" si="10"/>
        <v>4293828</v>
      </c>
      <c r="I197" s="174">
        <v>4293828</v>
      </c>
      <c r="J197" s="174">
        <v>7360531.2</v>
      </c>
      <c r="K197" s="168">
        <f t="shared" si="8"/>
        <v>7360531.2</v>
      </c>
      <c r="L197" s="168"/>
      <c r="N197" s="174">
        <v>7360531.2</v>
      </c>
      <c r="O197" s="91">
        <v>7360531.2</v>
      </c>
      <c r="P197" s="91">
        <f t="shared" si="9"/>
        <v>7360531.2</v>
      </c>
    </row>
    <row r="198" spans="1:16" s="92" customFormat="1" ht="77.25" customHeight="1">
      <c r="A198" s="134" t="s">
        <v>718</v>
      </c>
      <c r="B198" s="72" t="s">
        <v>826</v>
      </c>
      <c r="C198" s="73">
        <v>400</v>
      </c>
      <c r="D198" s="74"/>
      <c r="E198" s="74"/>
      <c r="F198" s="74">
        <v>13242719.16</v>
      </c>
      <c r="G198" s="156">
        <v>4293828</v>
      </c>
      <c r="I198" s="174">
        <v>4293828</v>
      </c>
      <c r="J198" s="174">
        <v>7360531.2</v>
      </c>
      <c r="K198" s="168">
        <f t="shared" si="8"/>
        <v>7360531.2</v>
      </c>
      <c r="L198" s="168"/>
      <c r="N198" s="174">
        <v>7360531.2</v>
      </c>
      <c r="O198" s="91">
        <v>7360531.2</v>
      </c>
      <c r="P198" s="91">
        <f t="shared" si="9"/>
        <v>7360531.2</v>
      </c>
    </row>
    <row r="199" spans="1:16" ht="31.5">
      <c r="A199" s="79" t="s">
        <v>438</v>
      </c>
      <c r="B199" s="18" t="s">
        <v>295</v>
      </c>
      <c r="C199" s="98"/>
      <c r="D199" s="82">
        <f>D200+D203</f>
        <v>0</v>
      </c>
      <c r="E199" s="82">
        <f>E200+E203</f>
        <v>0</v>
      </c>
      <c r="F199" s="82">
        <f>F200+F203</f>
        <v>1175774</v>
      </c>
      <c r="G199" s="154">
        <f>G200+G203</f>
        <v>1068521</v>
      </c>
      <c r="I199" s="167">
        <v>1148421</v>
      </c>
      <c r="J199" s="167">
        <v>863721</v>
      </c>
      <c r="K199" s="168">
        <f t="shared" si="8"/>
        <v>863721</v>
      </c>
      <c r="L199" s="168"/>
      <c r="N199" s="167">
        <v>863721</v>
      </c>
      <c r="O199" s="91">
        <v>863721</v>
      </c>
      <c r="P199" s="91">
        <f t="shared" si="9"/>
        <v>863721</v>
      </c>
    </row>
    <row r="200" spans="1:16" ht="31.5">
      <c r="A200" s="80" t="s">
        <v>453</v>
      </c>
      <c r="B200" s="15" t="s">
        <v>296</v>
      </c>
      <c r="C200" s="36"/>
      <c r="D200" s="59">
        <f>D202</f>
        <v>0</v>
      </c>
      <c r="E200" s="59">
        <f aca="true" t="shared" si="11" ref="E200:G201">E201</f>
        <v>0</v>
      </c>
      <c r="F200" s="59">
        <f t="shared" si="11"/>
        <v>400000</v>
      </c>
      <c r="G200" s="155">
        <f t="shared" si="11"/>
        <v>400000</v>
      </c>
      <c r="I200" s="167">
        <v>400000</v>
      </c>
      <c r="J200" s="167">
        <v>250000</v>
      </c>
      <c r="K200" s="168">
        <f t="shared" si="8"/>
        <v>250000</v>
      </c>
      <c r="L200" s="168"/>
      <c r="N200" s="167">
        <v>250000</v>
      </c>
      <c r="O200" s="91">
        <v>250000</v>
      </c>
      <c r="P200" s="91">
        <f t="shared" si="9"/>
        <v>250000</v>
      </c>
    </row>
    <row r="201" spans="1:16" ht="31.5">
      <c r="A201" s="80" t="s">
        <v>301</v>
      </c>
      <c r="B201" s="15" t="s">
        <v>297</v>
      </c>
      <c r="C201" s="36"/>
      <c r="D201" s="59"/>
      <c r="E201" s="59">
        <f t="shared" si="11"/>
        <v>0</v>
      </c>
      <c r="F201" s="59">
        <f t="shared" si="11"/>
        <v>400000</v>
      </c>
      <c r="G201" s="155">
        <f t="shared" si="11"/>
        <v>400000</v>
      </c>
      <c r="I201" s="167">
        <v>400000</v>
      </c>
      <c r="J201" s="167">
        <v>250000</v>
      </c>
      <c r="K201" s="168">
        <f t="shared" si="8"/>
        <v>250000</v>
      </c>
      <c r="L201" s="168"/>
      <c r="N201" s="167">
        <v>250000</v>
      </c>
      <c r="O201" s="91">
        <v>250000</v>
      </c>
      <c r="P201" s="91">
        <f t="shared" si="9"/>
        <v>250000</v>
      </c>
    </row>
    <row r="202" spans="1:16" ht="63">
      <c r="A202" s="38" t="s">
        <v>449</v>
      </c>
      <c r="B202" s="16" t="s">
        <v>298</v>
      </c>
      <c r="C202" s="37">
        <v>200</v>
      </c>
      <c r="D202" s="56"/>
      <c r="E202" s="56"/>
      <c r="F202" s="58">
        <v>400000</v>
      </c>
      <c r="G202" s="156">
        <v>400000</v>
      </c>
      <c r="I202" s="167">
        <v>400000</v>
      </c>
      <c r="J202" s="167">
        <v>250000</v>
      </c>
      <c r="K202" s="168">
        <f t="shared" si="8"/>
        <v>250000</v>
      </c>
      <c r="L202" s="168"/>
      <c r="N202" s="167">
        <v>250000</v>
      </c>
      <c r="O202" s="91">
        <v>250000</v>
      </c>
      <c r="P202" s="91">
        <f t="shared" si="9"/>
        <v>250000</v>
      </c>
    </row>
    <row r="203" spans="1:16" ht="31.5">
      <c r="A203" s="80" t="s">
        <v>454</v>
      </c>
      <c r="B203" s="15" t="s">
        <v>299</v>
      </c>
      <c r="C203" s="36"/>
      <c r="D203" s="59">
        <f>D205</f>
        <v>0</v>
      </c>
      <c r="E203" s="59">
        <f>E204</f>
        <v>0</v>
      </c>
      <c r="F203" s="59">
        <f>F204</f>
        <v>775774</v>
      </c>
      <c r="G203" s="155">
        <f>G204</f>
        <v>668521</v>
      </c>
      <c r="I203" s="167">
        <v>748421</v>
      </c>
      <c r="J203" s="167">
        <v>613721</v>
      </c>
      <c r="K203" s="168">
        <f aca="true" t="shared" si="12" ref="K203:K264">J203+E203</f>
        <v>613721</v>
      </c>
      <c r="L203" s="168"/>
      <c r="N203" s="167">
        <v>613721</v>
      </c>
      <c r="O203" s="91">
        <v>613721</v>
      </c>
      <c r="P203" s="91">
        <f t="shared" si="9"/>
        <v>613721</v>
      </c>
    </row>
    <row r="204" spans="1:16" ht="31.5">
      <c r="A204" s="80" t="s">
        <v>634</v>
      </c>
      <c r="B204" s="15" t="s">
        <v>300</v>
      </c>
      <c r="C204" s="36"/>
      <c r="D204" s="59"/>
      <c r="E204" s="59">
        <f>SUM(E205:E208)</f>
        <v>0</v>
      </c>
      <c r="F204" s="59">
        <f>SUM(F205:F208)</f>
        <v>775774</v>
      </c>
      <c r="G204" s="155">
        <f>G205+G208</f>
        <v>668521</v>
      </c>
      <c r="I204" s="167">
        <v>748421</v>
      </c>
      <c r="J204" s="167">
        <v>613721</v>
      </c>
      <c r="K204" s="168">
        <f t="shared" si="12"/>
        <v>613721</v>
      </c>
      <c r="L204" s="168"/>
      <c r="N204" s="167">
        <v>613721</v>
      </c>
      <c r="O204" s="91">
        <v>613721</v>
      </c>
      <c r="P204" s="91">
        <f t="shared" si="9"/>
        <v>613721</v>
      </c>
    </row>
    <row r="205" spans="1:16" ht="51.75" customHeight="1">
      <c r="A205" s="38" t="s">
        <v>635</v>
      </c>
      <c r="B205" s="16" t="s">
        <v>302</v>
      </c>
      <c r="C205" s="37">
        <v>200</v>
      </c>
      <c r="D205" s="56"/>
      <c r="E205" s="56"/>
      <c r="F205" s="58">
        <v>98650</v>
      </c>
      <c r="G205" s="156">
        <v>167120</v>
      </c>
      <c r="H205" s="91"/>
      <c r="I205" s="167">
        <v>247020</v>
      </c>
      <c r="J205" s="167">
        <v>164120</v>
      </c>
      <c r="K205" s="168">
        <f t="shared" si="12"/>
        <v>164120</v>
      </c>
      <c r="L205" s="168"/>
      <c r="N205" s="167">
        <v>164120</v>
      </c>
      <c r="O205" s="91">
        <v>164120</v>
      </c>
      <c r="P205" s="91">
        <f t="shared" si="9"/>
        <v>164120</v>
      </c>
    </row>
    <row r="206" spans="1:16" ht="82.5" customHeight="1">
      <c r="A206" s="39" t="s">
        <v>1071</v>
      </c>
      <c r="B206" s="16" t="s">
        <v>637</v>
      </c>
      <c r="C206" s="37">
        <v>100</v>
      </c>
      <c r="D206" s="56"/>
      <c r="E206" s="56"/>
      <c r="F206" s="58">
        <v>677124</v>
      </c>
      <c r="G206" s="156"/>
      <c r="H206" s="91"/>
      <c r="I206" s="167"/>
      <c r="J206" s="167">
        <v>170000</v>
      </c>
      <c r="K206" s="168">
        <f t="shared" si="12"/>
        <v>170000</v>
      </c>
      <c r="L206" s="168"/>
      <c r="N206" s="167">
        <v>170000</v>
      </c>
      <c r="O206" s="91">
        <v>370000</v>
      </c>
      <c r="P206" s="91">
        <f t="shared" si="9"/>
        <v>370000</v>
      </c>
    </row>
    <row r="207" spans="1:16" ht="54.75" customHeight="1">
      <c r="A207" s="38" t="s">
        <v>1075</v>
      </c>
      <c r="B207" s="16" t="s">
        <v>637</v>
      </c>
      <c r="C207" s="37">
        <v>200</v>
      </c>
      <c r="D207" s="56"/>
      <c r="E207" s="56"/>
      <c r="F207" s="58"/>
      <c r="G207" s="156"/>
      <c r="H207" s="172">
        <v>0</v>
      </c>
      <c r="I207" s="167">
        <v>256000</v>
      </c>
      <c r="J207" s="167">
        <v>279601</v>
      </c>
      <c r="K207" s="168">
        <f t="shared" si="12"/>
        <v>279601</v>
      </c>
      <c r="L207" s="168"/>
      <c r="N207" s="167">
        <v>279601</v>
      </c>
      <c r="O207" s="91">
        <v>79601</v>
      </c>
      <c r="P207" s="91">
        <f t="shared" si="9"/>
        <v>79601</v>
      </c>
    </row>
    <row r="208" spans="1:16" ht="50.25" customHeight="1" hidden="1">
      <c r="A208" s="38" t="s">
        <v>636</v>
      </c>
      <c r="B208" s="16" t="s">
        <v>637</v>
      </c>
      <c r="C208" s="37">
        <v>200</v>
      </c>
      <c r="D208" s="56"/>
      <c r="E208" s="56"/>
      <c r="F208" s="74">
        <v>0</v>
      </c>
      <c r="G208" s="156">
        <v>501401</v>
      </c>
      <c r="H208" s="74">
        <v>501401</v>
      </c>
      <c r="I208" s="167">
        <v>245401</v>
      </c>
      <c r="J208" s="167">
        <v>0</v>
      </c>
      <c r="K208" s="168">
        <f t="shared" si="12"/>
        <v>0</v>
      </c>
      <c r="L208" s="168"/>
      <c r="N208" s="167">
        <v>0</v>
      </c>
      <c r="O208" s="91">
        <v>0</v>
      </c>
      <c r="P208" s="91">
        <f t="shared" si="9"/>
        <v>0</v>
      </c>
    </row>
    <row r="209" spans="1:16" ht="34.5" customHeight="1">
      <c r="A209" s="79" t="s">
        <v>439</v>
      </c>
      <c r="B209" s="18" t="s">
        <v>303</v>
      </c>
      <c r="C209" s="98"/>
      <c r="D209" s="82" t="e">
        <f>D210+D226+D259</f>
        <v>#REF!</v>
      </c>
      <c r="E209" s="82">
        <f>E210+E226+E259</f>
        <v>349999.99999999994</v>
      </c>
      <c r="F209" s="82">
        <f>F210+F226+F259</f>
        <v>277495187.49</v>
      </c>
      <c r="G209" s="154">
        <f>G210+G226+G259</f>
        <v>212301666.45999998</v>
      </c>
      <c r="H209" s="91">
        <f>F209-E209</f>
        <v>277145187.49</v>
      </c>
      <c r="I209" s="167">
        <v>225163280.45</v>
      </c>
      <c r="J209" s="167">
        <v>241351628.13000003</v>
      </c>
      <c r="K209" s="168">
        <f t="shared" si="12"/>
        <v>241701628.13000003</v>
      </c>
      <c r="L209" s="168"/>
      <c r="N209" s="167">
        <v>241351628.13000003</v>
      </c>
      <c r="O209" s="91">
        <v>245217613.81000003</v>
      </c>
      <c r="P209" s="91">
        <f t="shared" si="9"/>
        <v>245567613.81000003</v>
      </c>
    </row>
    <row r="210" spans="1:16" ht="33.75" customHeight="1">
      <c r="A210" s="80" t="s">
        <v>304</v>
      </c>
      <c r="B210" s="15" t="s">
        <v>305</v>
      </c>
      <c r="C210" s="36"/>
      <c r="D210" s="59">
        <f>SUM(D212:D224)</f>
        <v>5093368</v>
      </c>
      <c r="E210" s="59">
        <f>E211</f>
        <v>0</v>
      </c>
      <c r="F210" s="59">
        <f>F211</f>
        <v>108131026.73</v>
      </c>
      <c r="G210" s="155">
        <f>G211</f>
        <v>83993711.08</v>
      </c>
      <c r="H210" s="91">
        <f>F210-E210</f>
        <v>108131026.73</v>
      </c>
      <c r="I210" s="167">
        <v>84546510.08</v>
      </c>
      <c r="J210" s="167">
        <v>83787635.43</v>
      </c>
      <c r="K210" s="168">
        <f t="shared" si="12"/>
        <v>83787635.43</v>
      </c>
      <c r="L210" s="168"/>
      <c r="N210" s="167">
        <v>83787635.43</v>
      </c>
      <c r="O210" s="91">
        <v>84933106.94</v>
      </c>
      <c r="P210" s="91">
        <f t="shared" si="9"/>
        <v>84933106.94</v>
      </c>
    </row>
    <row r="211" spans="1:16" ht="34.5" customHeight="1">
      <c r="A211" s="80" t="s">
        <v>646</v>
      </c>
      <c r="B211" s="15" t="s">
        <v>306</v>
      </c>
      <c r="C211" s="36"/>
      <c r="D211" s="59"/>
      <c r="E211" s="59">
        <f>SUM(E212:E225)</f>
        <v>0</v>
      </c>
      <c r="F211" s="59">
        <f>SUM(F212:F225)</f>
        <v>108131026.73</v>
      </c>
      <c r="G211" s="155">
        <f>SUM(G212:G224)</f>
        <v>83993711.08</v>
      </c>
      <c r="H211" s="91">
        <f>F211-E211</f>
        <v>108131026.73</v>
      </c>
      <c r="I211" s="167">
        <v>84546510.08</v>
      </c>
      <c r="J211" s="167">
        <v>83787635.43</v>
      </c>
      <c r="K211" s="168">
        <f t="shared" si="12"/>
        <v>83787635.43</v>
      </c>
      <c r="L211" s="168"/>
      <c r="N211" s="167">
        <v>83787635.43</v>
      </c>
      <c r="O211" s="91">
        <v>84933106.94</v>
      </c>
      <c r="P211" s="91">
        <f t="shared" si="9"/>
        <v>84933106.94</v>
      </c>
    </row>
    <row r="212" spans="1:16" ht="66" customHeight="1">
      <c r="A212" s="38" t="s">
        <v>307</v>
      </c>
      <c r="B212" s="16" t="s">
        <v>308</v>
      </c>
      <c r="C212" s="37">
        <v>600</v>
      </c>
      <c r="D212" s="56">
        <v>500000</v>
      </c>
      <c r="E212" s="56"/>
      <c r="F212" s="74">
        <v>3855564.59</v>
      </c>
      <c r="G212" s="158">
        <v>3747158.63</v>
      </c>
      <c r="I212" s="167">
        <v>3747158.63</v>
      </c>
      <c r="J212" s="167">
        <v>3862937.59</v>
      </c>
      <c r="K212" s="168">
        <f t="shared" si="12"/>
        <v>3862937.59</v>
      </c>
      <c r="L212" s="168"/>
      <c r="N212" s="167">
        <v>3862937.59</v>
      </c>
      <c r="O212" s="91">
        <v>3914036.2</v>
      </c>
      <c r="P212" s="91">
        <f t="shared" si="9"/>
        <v>3914036.2</v>
      </c>
    </row>
    <row r="213" spans="1:16" ht="97.5" customHeight="1">
      <c r="A213" s="38" t="s">
        <v>461</v>
      </c>
      <c r="B213" s="16" t="s">
        <v>467</v>
      </c>
      <c r="C213" s="37">
        <v>600</v>
      </c>
      <c r="D213" s="56"/>
      <c r="E213" s="74"/>
      <c r="F213" s="74">
        <v>22961104.62</v>
      </c>
      <c r="G213" s="158">
        <v>16080915.61</v>
      </c>
      <c r="I213" s="167">
        <v>16080915.61</v>
      </c>
      <c r="J213" s="167">
        <v>17679330.72</v>
      </c>
      <c r="K213" s="168">
        <f t="shared" si="12"/>
        <v>17679330.72</v>
      </c>
      <c r="L213" s="168"/>
      <c r="N213" s="167">
        <v>17679330.72</v>
      </c>
      <c r="O213" s="91">
        <v>17679330.72</v>
      </c>
      <c r="P213" s="91">
        <f t="shared" si="9"/>
        <v>17679330.72</v>
      </c>
    </row>
    <row r="214" spans="1:16" ht="67.5" customHeight="1">
      <c r="A214" s="38" t="s">
        <v>780</v>
      </c>
      <c r="B214" s="16" t="s">
        <v>775</v>
      </c>
      <c r="C214" s="37">
        <v>600</v>
      </c>
      <c r="D214" s="56"/>
      <c r="E214" s="74"/>
      <c r="F214" s="74">
        <v>150000</v>
      </c>
      <c r="G214" s="156">
        <v>541760.24</v>
      </c>
      <c r="H214" s="74">
        <v>541760.24</v>
      </c>
      <c r="I214" s="167">
        <v>601760.24</v>
      </c>
      <c r="J214" s="167">
        <v>58706.01</v>
      </c>
      <c r="K214" s="168">
        <f t="shared" si="12"/>
        <v>58706.01</v>
      </c>
      <c r="L214" s="168"/>
      <c r="N214" s="167">
        <v>58706.01</v>
      </c>
      <c r="O214" s="91">
        <v>421785.52</v>
      </c>
      <c r="P214" s="91">
        <f t="shared" si="9"/>
        <v>421785.52</v>
      </c>
    </row>
    <row r="215" spans="1:16" ht="81.75" customHeight="1">
      <c r="A215" s="38" t="s">
        <v>881</v>
      </c>
      <c r="B215" s="16" t="s">
        <v>468</v>
      </c>
      <c r="C215" s="37">
        <v>600</v>
      </c>
      <c r="D215" s="56"/>
      <c r="E215" s="74"/>
      <c r="F215" s="74">
        <v>6099919.62</v>
      </c>
      <c r="G215" s="158">
        <v>6900121.97</v>
      </c>
      <c r="I215" s="167">
        <v>6900121.97</v>
      </c>
      <c r="J215" s="167">
        <v>6897919.62</v>
      </c>
      <c r="K215" s="168">
        <f t="shared" si="12"/>
        <v>6897919.62</v>
      </c>
      <c r="L215" s="168"/>
      <c r="N215" s="167">
        <v>6897919.62</v>
      </c>
      <c r="O215" s="91">
        <v>7589993.01</v>
      </c>
      <c r="P215" s="91">
        <f t="shared" si="9"/>
        <v>7589993.01</v>
      </c>
    </row>
    <row r="216" spans="1:16" ht="82.5" customHeight="1">
      <c r="A216" s="38" t="s">
        <v>463</v>
      </c>
      <c r="B216" s="16" t="s">
        <v>469</v>
      </c>
      <c r="C216" s="37">
        <v>600</v>
      </c>
      <c r="D216" s="56"/>
      <c r="E216" s="74"/>
      <c r="F216" s="74">
        <v>6495290.54</v>
      </c>
      <c r="G216" s="158">
        <v>6330351.98</v>
      </c>
      <c r="I216" s="167">
        <v>6330351.98</v>
      </c>
      <c r="J216" s="167">
        <v>6487917.54</v>
      </c>
      <c r="K216" s="168">
        <f t="shared" si="12"/>
        <v>6487917.54</v>
      </c>
      <c r="L216" s="168"/>
      <c r="N216" s="167">
        <v>6487917.54</v>
      </c>
      <c r="O216" s="91">
        <v>6487917.54</v>
      </c>
      <c r="P216" s="91">
        <f t="shared" si="9"/>
        <v>6487917.54</v>
      </c>
    </row>
    <row r="217" spans="1:16" ht="63">
      <c r="A217" s="38" t="s">
        <v>309</v>
      </c>
      <c r="B217" s="16" t="s">
        <v>310</v>
      </c>
      <c r="C217" s="37">
        <v>600</v>
      </c>
      <c r="D217" s="56"/>
      <c r="E217" s="74"/>
      <c r="F217" s="113">
        <v>8398378.53</v>
      </c>
      <c r="G217" s="158">
        <v>6856977.95</v>
      </c>
      <c r="I217" s="167">
        <v>6856977.95</v>
      </c>
      <c r="J217" s="167">
        <v>7213340.75</v>
      </c>
      <c r="K217" s="168">
        <f t="shared" si="12"/>
        <v>7213340.75</v>
      </c>
      <c r="L217" s="168"/>
      <c r="N217" s="167">
        <v>7213340.75</v>
      </c>
      <c r="O217" s="91">
        <v>7213340.75</v>
      </c>
      <c r="P217" s="91">
        <f t="shared" si="9"/>
        <v>7213340.75</v>
      </c>
    </row>
    <row r="218" spans="1:16" ht="66" customHeight="1">
      <c r="A218" s="38" t="s">
        <v>781</v>
      </c>
      <c r="B218" s="16" t="s">
        <v>776</v>
      </c>
      <c r="C218" s="37">
        <v>600</v>
      </c>
      <c r="D218" s="56"/>
      <c r="E218" s="120"/>
      <c r="F218" s="74"/>
      <c r="G218" s="156">
        <v>257000</v>
      </c>
      <c r="I218" s="167">
        <v>274220</v>
      </c>
      <c r="K218" s="168">
        <f t="shared" si="12"/>
        <v>0</v>
      </c>
      <c r="L218" s="168"/>
      <c r="O218" s="91"/>
      <c r="P218" s="91">
        <f t="shared" si="9"/>
        <v>0</v>
      </c>
    </row>
    <row r="219" spans="1:16" ht="83.25" customHeight="1">
      <c r="A219" s="38" t="s">
        <v>808</v>
      </c>
      <c r="B219" s="16" t="s">
        <v>795</v>
      </c>
      <c r="C219" s="37">
        <v>600</v>
      </c>
      <c r="D219" s="56"/>
      <c r="E219" s="74"/>
      <c r="F219" s="74"/>
      <c r="G219" s="156"/>
      <c r="H219" s="170">
        <v>0</v>
      </c>
      <c r="I219" s="167">
        <v>25000</v>
      </c>
      <c r="K219" s="168">
        <f t="shared" si="12"/>
        <v>0</v>
      </c>
      <c r="L219" s="168"/>
      <c r="O219" s="91"/>
      <c r="P219" s="91">
        <f t="shared" si="9"/>
        <v>0</v>
      </c>
    </row>
    <row r="220" spans="1:16" ht="48.75" customHeight="1">
      <c r="A220" s="38" t="s">
        <v>809</v>
      </c>
      <c r="B220" s="16" t="s">
        <v>796</v>
      </c>
      <c r="C220" s="37">
        <v>600</v>
      </c>
      <c r="D220" s="56"/>
      <c r="E220" s="56"/>
      <c r="F220" s="74"/>
      <c r="G220" s="156"/>
      <c r="I220" s="167"/>
      <c r="K220" s="168">
        <f t="shared" si="12"/>
        <v>0</v>
      </c>
      <c r="L220" s="168"/>
      <c r="O220" s="91">
        <v>39220</v>
      </c>
      <c r="P220" s="91">
        <f t="shared" si="9"/>
        <v>39220</v>
      </c>
    </row>
    <row r="221" spans="1:16" ht="79.5" customHeight="1">
      <c r="A221" s="38" t="s">
        <v>711</v>
      </c>
      <c r="B221" s="16" t="s">
        <v>710</v>
      </c>
      <c r="C221" s="37">
        <v>600</v>
      </c>
      <c r="D221" s="56"/>
      <c r="E221" s="56"/>
      <c r="F221" s="74"/>
      <c r="G221" s="156"/>
      <c r="I221" s="167"/>
      <c r="K221" s="168">
        <f t="shared" si="12"/>
        <v>0</v>
      </c>
      <c r="L221" s="168"/>
      <c r="O221" s="91"/>
      <c r="P221" s="91">
        <f t="shared" si="9"/>
        <v>0</v>
      </c>
    </row>
    <row r="222" spans="1:16" ht="126.75" customHeight="1">
      <c r="A222" s="282" t="s">
        <v>476</v>
      </c>
      <c r="B222" s="72" t="s">
        <v>312</v>
      </c>
      <c r="C222" s="73">
        <v>600</v>
      </c>
      <c r="D222" s="74">
        <v>-875880</v>
      </c>
      <c r="E222" s="74"/>
      <c r="F222" s="74">
        <v>285395</v>
      </c>
      <c r="G222" s="156">
        <v>298092</v>
      </c>
      <c r="I222" s="167">
        <v>298092</v>
      </c>
      <c r="J222" s="167">
        <v>372615</v>
      </c>
      <c r="K222" s="168">
        <f t="shared" si="12"/>
        <v>372615</v>
      </c>
      <c r="L222" s="168"/>
      <c r="N222" s="167">
        <v>372615</v>
      </c>
      <c r="O222" s="91">
        <v>372615</v>
      </c>
      <c r="P222" s="91">
        <f t="shared" si="9"/>
        <v>372615</v>
      </c>
    </row>
    <row r="223" spans="1:16" ht="93" customHeight="1">
      <c r="A223" s="283" t="s">
        <v>475</v>
      </c>
      <c r="B223" s="72" t="s">
        <v>859</v>
      </c>
      <c r="C223" s="73">
        <v>300</v>
      </c>
      <c r="D223" s="74"/>
      <c r="E223" s="74"/>
      <c r="F223" s="113">
        <v>1064070.95</v>
      </c>
      <c r="G223" s="156">
        <v>1130892.7</v>
      </c>
      <c r="I223" s="167">
        <v>1130892.7</v>
      </c>
      <c r="J223" s="167">
        <v>693956.2</v>
      </c>
      <c r="K223" s="168">
        <f t="shared" si="12"/>
        <v>693956.2</v>
      </c>
      <c r="L223" s="168"/>
      <c r="N223" s="167">
        <v>693956.2</v>
      </c>
      <c r="O223" s="91">
        <v>693956.2</v>
      </c>
      <c r="P223" s="91">
        <f aca="true" t="shared" si="13" ref="P223:P280">O223+E223</f>
        <v>693956.2</v>
      </c>
    </row>
    <row r="224" spans="1:16" ht="127.5" customHeight="1">
      <c r="A224" s="103" t="s">
        <v>887</v>
      </c>
      <c r="B224" s="72" t="s">
        <v>313</v>
      </c>
      <c r="C224" s="73">
        <v>600</v>
      </c>
      <c r="D224" s="74">
        <v>5469248</v>
      </c>
      <c r="E224" s="74"/>
      <c r="F224" s="74">
        <v>42633110</v>
      </c>
      <c r="G224" s="158">
        <v>41850440</v>
      </c>
      <c r="H224" s="91"/>
      <c r="I224" s="167">
        <v>42301019</v>
      </c>
      <c r="J224" s="167">
        <v>40520912</v>
      </c>
      <c r="K224" s="168">
        <f t="shared" si="12"/>
        <v>40520912</v>
      </c>
      <c r="L224" s="168"/>
      <c r="N224" s="167">
        <v>40520912</v>
      </c>
      <c r="O224" s="91">
        <v>40520912</v>
      </c>
      <c r="P224" s="91">
        <f t="shared" si="13"/>
        <v>40520912</v>
      </c>
    </row>
    <row r="225" spans="1:16" ht="64.5" customHeight="1">
      <c r="A225" s="103" t="s">
        <v>1431</v>
      </c>
      <c r="B225" s="72" t="s">
        <v>1430</v>
      </c>
      <c r="C225" s="73">
        <v>600</v>
      </c>
      <c r="D225" s="74"/>
      <c r="E225" s="74"/>
      <c r="F225" s="74">
        <v>16188192.88</v>
      </c>
      <c r="G225" s="158"/>
      <c r="H225" s="91"/>
      <c r="I225" s="167"/>
      <c r="K225" s="168"/>
      <c r="L225" s="168"/>
      <c r="O225" s="91"/>
      <c r="P225" s="91"/>
    </row>
    <row r="226" spans="1:16" ht="31.5">
      <c r="A226" s="71" t="s">
        <v>314</v>
      </c>
      <c r="B226" s="15" t="s">
        <v>315</v>
      </c>
      <c r="C226" s="36"/>
      <c r="D226" s="59">
        <f>SUM(D228:D254)</f>
        <v>987111</v>
      </c>
      <c r="E226" s="59">
        <f>E227+E257</f>
        <v>349999.99999999994</v>
      </c>
      <c r="F226" s="59">
        <f>F227+F257</f>
        <v>161597539.25</v>
      </c>
      <c r="G226" s="155">
        <f>G227+G257</f>
        <v>122243064.06</v>
      </c>
      <c r="H226" s="91">
        <f>F226-E226</f>
        <v>161247539.25</v>
      </c>
      <c r="I226" s="167">
        <v>134551879.05</v>
      </c>
      <c r="J226" s="167">
        <v>150989579.64000002</v>
      </c>
      <c r="K226" s="168">
        <f t="shared" si="12"/>
        <v>151339579.64000002</v>
      </c>
      <c r="L226" s="168"/>
      <c r="N226" s="167">
        <v>150989579.64000002</v>
      </c>
      <c r="O226" s="91">
        <v>153355959.06000003</v>
      </c>
      <c r="P226" s="91">
        <f t="shared" si="13"/>
        <v>153705959.06000003</v>
      </c>
    </row>
    <row r="227" spans="1:16" ht="50.25" customHeight="1">
      <c r="A227" s="105" t="s">
        <v>664</v>
      </c>
      <c r="B227" s="15" t="s">
        <v>316</v>
      </c>
      <c r="C227" s="36"/>
      <c r="D227" s="59"/>
      <c r="E227" s="59">
        <f>SUM(E228:E256)</f>
        <v>366523.68999999994</v>
      </c>
      <c r="F227" s="68">
        <f>SUM(F228:F256)</f>
        <v>161551037.94</v>
      </c>
      <c r="G227" s="157">
        <f>SUM(G228:G254)</f>
        <v>122091350.06</v>
      </c>
      <c r="H227" s="91">
        <f>F227-E227</f>
        <v>161184514.25</v>
      </c>
      <c r="I227" s="167">
        <v>134400165.05</v>
      </c>
      <c r="J227" s="167">
        <v>150903742.64000002</v>
      </c>
      <c r="K227" s="168">
        <f t="shared" si="12"/>
        <v>151270266.33</v>
      </c>
      <c r="L227" s="168"/>
      <c r="N227" s="167">
        <v>150903742.64000002</v>
      </c>
      <c r="O227" s="91">
        <v>153270122.06000003</v>
      </c>
      <c r="P227" s="91">
        <f t="shared" si="13"/>
        <v>153636645.75000003</v>
      </c>
    </row>
    <row r="228" spans="1:16" ht="63">
      <c r="A228" s="42" t="s">
        <v>317</v>
      </c>
      <c r="B228" s="16" t="s">
        <v>318</v>
      </c>
      <c r="C228" s="37">
        <v>600</v>
      </c>
      <c r="D228" s="56"/>
      <c r="E228" s="74"/>
      <c r="F228" s="74">
        <v>5965142.43</v>
      </c>
      <c r="G228" s="158">
        <v>6204730.76</v>
      </c>
      <c r="I228" s="167">
        <v>6204730.76</v>
      </c>
      <c r="J228" s="167">
        <v>5964827.899999999</v>
      </c>
      <c r="K228" s="168">
        <f t="shared" si="12"/>
        <v>5964827.899999999</v>
      </c>
      <c r="L228" s="168"/>
      <c r="N228" s="167">
        <v>5964827.899999999</v>
      </c>
      <c r="O228" s="91">
        <v>5964827.899999999</v>
      </c>
      <c r="P228" s="91">
        <f t="shared" si="13"/>
        <v>5964827.899999999</v>
      </c>
    </row>
    <row r="229" spans="1:16" ht="96.75" customHeight="1">
      <c r="A229" s="42" t="s">
        <v>464</v>
      </c>
      <c r="B229" s="16" t="s">
        <v>470</v>
      </c>
      <c r="C229" s="37">
        <v>600</v>
      </c>
      <c r="D229" s="56"/>
      <c r="E229" s="56"/>
      <c r="F229" s="74">
        <v>11868706.63</v>
      </c>
      <c r="G229" s="158">
        <v>8414240.49</v>
      </c>
      <c r="I229" s="167">
        <v>8414240.49</v>
      </c>
      <c r="J229" s="167">
        <v>9686844.88</v>
      </c>
      <c r="K229" s="168">
        <f t="shared" si="12"/>
        <v>9686844.88</v>
      </c>
      <c r="L229" s="168"/>
      <c r="N229" s="167">
        <v>9686844.88</v>
      </c>
      <c r="O229" s="91">
        <v>9686844.88</v>
      </c>
      <c r="P229" s="91">
        <f t="shared" si="13"/>
        <v>9686844.88</v>
      </c>
    </row>
    <row r="230" spans="1:16" ht="78.75">
      <c r="A230" s="42" t="s">
        <v>465</v>
      </c>
      <c r="B230" s="16" t="s">
        <v>471</v>
      </c>
      <c r="C230" s="37">
        <v>600</v>
      </c>
      <c r="D230" s="56"/>
      <c r="E230" s="56"/>
      <c r="F230" s="74">
        <v>6841484.83</v>
      </c>
      <c r="G230" s="158">
        <v>7229704.11</v>
      </c>
      <c r="I230" s="167">
        <v>7229704.11</v>
      </c>
      <c r="J230" s="167">
        <v>7532485.85</v>
      </c>
      <c r="K230" s="168">
        <f t="shared" si="12"/>
        <v>7532485.85</v>
      </c>
      <c r="L230" s="168"/>
      <c r="N230" s="167">
        <v>7532485.85</v>
      </c>
      <c r="O230" s="91">
        <v>7532485.85</v>
      </c>
      <c r="P230" s="91">
        <f t="shared" si="13"/>
        <v>7532485.85</v>
      </c>
    </row>
    <row r="231" spans="1:16" ht="78.75" customHeight="1">
      <c r="A231" s="42" t="s">
        <v>466</v>
      </c>
      <c r="B231" s="16" t="s">
        <v>472</v>
      </c>
      <c r="C231" s="37">
        <v>600</v>
      </c>
      <c r="D231" s="56"/>
      <c r="E231" s="85"/>
      <c r="F231" s="74">
        <v>8866425.96</v>
      </c>
      <c r="G231" s="158">
        <v>6974286.92</v>
      </c>
      <c r="H231" s="91"/>
      <c r="I231" s="167">
        <v>7148726.92</v>
      </c>
      <c r="J231" s="167">
        <v>8866425.96</v>
      </c>
      <c r="K231" s="168">
        <f t="shared" si="12"/>
        <v>8866425.96</v>
      </c>
      <c r="L231" s="168"/>
      <c r="N231" s="167">
        <v>8866425.96</v>
      </c>
      <c r="O231" s="91">
        <v>8866425.96</v>
      </c>
      <c r="P231" s="91">
        <f t="shared" si="13"/>
        <v>8866425.96</v>
      </c>
    </row>
    <row r="232" spans="1:16" ht="66" customHeight="1">
      <c r="A232" s="42" t="s">
        <v>782</v>
      </c>
      <c r="B232" s="16" t="s">
        <v>777</v>
      </c>
      <c r="C232" s="37">
        <v>600</v>
      </c>
      <c r="D232" s="56"/>
      <c r="E232" s="85">
        <v>366523.69</v>
      </c>
      <c r="F232" s="74">
        <v>2355433.02</v>
      </c>
      <c r="G232" s="156">
        <v>780353.93</v>
      </c>
      <c r="H232" s="74">
        <v>780353.93</v>
      </c>
      <c r="I232" s="167">
        <v>3674152.8200000003</v>
      </c>
      <c r="J232" s="167">
        <v>1565448.57</v>
      </c>
      <c r="K232" s="168">
        <f t="shared" si="12"/>
        <v>1931972.26</v>
      </c>
      <c r="L232" s="168"/>
      <c r="N232" s="167">
        <v>1565448.57</v>
      </c>
      <c r="O232" s="91">
        <v>2931566.72</v>
      </c>
      <c r="P232" s="91">
        <f t="shared" si="13"/>
        <v>3298090.41</v>
      </c>
    </row>
    <row r="233" spans="1:16" ht="65.25" customHeight="1">
      <c r="A233" s="42" t="s">
        <v>783</v>
      </c>
      <c r="B233" s="16" t="s">
        <v>778</v>
      </c>
      <c r="C233" s="37">
        <v>600</v>
      </c>
      <c r="D233" s="56"/>
      <c r="E233" s="56"/>
      <c r="F233" s="74"/>
      <c r="G233" s="156">
        <v>100000</v>
      </c>
      <c r="H233" s="74">
        <v>100000</v>
      </c>
      <c r="I233" s="167">
        <v>132547</v>
      </c>
      <c r="J233" s="167">
        <v>69220</v>
      </c>
      <c r="K233" s="168">
        <f t="shared" si="12"/>
        <v>69220</v>
      </c>
      <c r="L233" s="168"/>
      <c r="N233" s="167">
        <v>69220</v>
      </c>
      <c r="O233" s="91">
        <v>69220</v>
      </c>
      <c r="P233" s="91">
        <f t="shared" si="13"/>
        <v>69220</v>
      </c>
    </row>
    <row r="234" spans="1:16" ht="79.5" customHeight="1">
      <c r="A234" s="42" t="s">
        <v>784</v>
      </c>
      <c r="B234" s="16" t="s">
        <v>779</v>
      </c>
      <c r="C234" s="37">
        <v>600</v>
      </c>
      <c r="D234" s="56"/>
      <c r="E234" s="56"/>
      <c r="F234" s="74"/>
      <c r="G234" s="156">
        <v>57807</v>
      </c>
      <c r="I234" s="167">
        <v>57807</v>
      </c>
      <c r="J234" s="167">
        <v>34508</v>
      </c>
      <c r="K234" s="168">
        <f t="shared" si="12"/>
        <v>34508</v>
      </c>
      <c r="L234" s="168"/>
      <c r="N234" s="167">
        <v>34508</v>
      </c>
      <c r="O234" s="91">
        <v>34508</v>
      </c>
      <c r="P234" s="91">
        <f t="shared" si="13"/>
        <v>34508</v>
      </c>
    </row>
    <row r="235" spans="1:16" ht="48.75" customHeight="1">
      <c r="A235" s="42" t="s">
        <v>810</v>
      </c>
      <c r="B235" s="16" t="s">
        <v>797</v>
      </c>
      <c r="C235" s="37">
        <v>600</v>
      </c>
      <c r="D235" s="56"/>
      <c r="E235" s="56"/>
      <c r="F235" s="74"/>
      <c r="G235" s="156"/>
      <c r="I235" s="167">
        <v>22760</v>
      </c>
      <c r="K235" s="168">
        <f t="shared" si="12"/>
        <v>0</v>
      </c>
      <c r="L235" s="168"/>
      <c r="O235" s="91"/>
      <c r="P235" s="91">
        <f t="shared" si="13"/>
        <v>0</v>
      </c>
    </row>
    <row r="236" spans="1:16" ht="67.5" customHeight="1">
      <c r="A236" s="84" t="s">
        <v>1419</v>
      </c>
      <c r="B236" s="16" t="s">
        <v>1420</v>
      </c>
      <c r="C236" s="37">
        <v>600</v>
      </c>
      <c r="D236" s="56"/>
      <c r="E236" s="56"/>
      <c r="F236" s="74">
        <v>9000</v>
      </c>
      <c r="G236" s="156"/>
      <c r="I236" s="167"/>
      <c r="K236" s="168"/>
      <c r="L236" s="168"/>
      <c r="O236" s="91"/>
      <c r="P236" s="91"/>
    </row>
    <row r="237" spans="1:16" ht="88.5" customHeight="1">
      <c r="A237" s="104" t="s">
        <v>689</v>
      </c>
      <c r="B237" s="16" t="s">
        <v>688</v>
      </c>
      <c r="C237" s="37">
        <v>600</v>
      </c>
      <c r="D237" s="56"/>
      <c r="E237" s="87"/>
      <c r="F237" s="74"/>
      <c r="G237" s="156"/>
      <c r="I237" s="167"/>
      <c r="K237" s="168">
        <f t="shared" si="12"/>
        <v>0</v>
      </c>
      <c r="L237" s="168"/>
      <c r="O237" s="91"/>
      <c r="P237" s="91">
        <f t="shared" si="13"/>
        <v>0</v>
      </c>
    </row>
    <row r="238" spans="1:16" ht="78.75">
      <c r="A238" s="42" t="s">
        <v>319</v>
      </c>
      <c r="B238" s="16" t="s">
        <v>320</v>
      </c>
      <c r="C238" s="37">
        <v>100</v>
      </c>
      <c r="D238" s="56"/>
      <c r="E238" s="56"/>
      <c r="F238" s="74">
        <v>9771388.42</v>
      </c>
      <c r="G238" s="158">
        <v>7609755.6</v>
      </c>
      <c r="H238" s="91"/>
      <c r="I238" s="167">
        <v>7632675.6</v>
      </c>
      <c r="J238" s="167">
        <v>8368672.09</v>
      </c>
      <c r="K238" s="168">
        <f t="shared" si="12"/>
        <v>8368672.09</v>
      </c>
      <c r="L238" s="168"/>
      <c r="N238" s="167">
        <v>8368672.09</v>
      </c>
      <c r="O238" s="91">
        <v>8368672.09</v>
      </c>
      <c r="P238" s="91">
        <f t="shared" si="13"/>
        <v>8368672.09</v>
      </c>
    </row>
    <row r="239" spans="1:16" ht="47.25">
      <c r="A239" s="42" t="s">
        <v>396</v>
      </c>
      <c r="B239" s="16" t="s">
        <v>320</v>
      </c>
      <c r="C239" s="37">
        <v>200</v>
      </c>
      <c r="D239" s="56">
        <v>-745000</v>
      </c>
      <c r="E239" s="74"/>
      <c r="F239" s="74">
        <v>10054881.27</v>
      </c>
      <c r="G239" s="158">
        <v>9971008.73</v>
      </c>
      <c r="I239" s="167">
        <v>9968008.73</v>
      </c>
      <c r="J239" s="167">
        <v>9995336.74</v>
      </c>
      <c r="K239" s="168">
        <f t="shared" si="12"/>
        <v>9995336.74</v>
      </c>
      <c r="L239" s="168"/>
      <c r="N239" s="167">
        <v>9995336.74</v>
      </c>
      <c r="O239" s="91">
        <v>10995598.01</v>
      </c>
      <c r="P239" s="91">
        <f t="shared" si="13"/>
        <v>10995598.01</v>
      </c>
    </row>
    <row r="240" spans="1:16" ht="36" customHeight="1">
      <c r="A240" s="42" t="s">
        <v>321</v>
      </c>
      <c r="B240" s="16" t="s">
        <v>320</v>
      </c>
      <c r="C240" s="37">
        <v>800</v>
      </c>
      <c r="D240" s="56"/>
      <c r="E240" s="74"/>
      <c r="F240" s="74">
        <v>178607.92</v>
      </c>
      <c r="G240" s="158">
        <v>202935.92</v>
      </c>
      <c r="I240" s="167">
        <v>232935.92</v>
      </c>
      <c r="J240" s="167">
        <v>178607.92</v>
      </c>
      <c r="K240" s="168">
        <f t="shared" si="12"/>
        <v>178607.92</v>
      </c>
      <c r="L240" s="168"/>
      <c r="N240" s="167">
        <v>178607.92</v>
      </c>
      <c r="O240" s="91">
        <v>178607.92</v>
      </c>
      <c r="P240" s="91">
        <f t="shared" si="13"/>
        <v>178607.92</v>
      </c>
    </row>
    <row r="241" spans="1:16" ht="68.25" customHeight="1">
      <c r="A241" s="42" t="s">
        <v>397</v>
      </c>
      <c r="B241" s="16" t="s">
        <v>322</v>
      </c>
      <c r="C241" s="37">
        <v>200</v>
      </c>
      <c r="D241" s="56">
        <v>745000</v>
      </c>
      <c r="E241" s="74"/>
      <c r="F241" s="74">
        <v>1400000</v>
      </c>
      <c r="G241" s="158">
        <v>1400000</v>
      </c>
      <c r="I241" s="167">
        <v>1400000</v>
      </c>
      <c r="J241" s="167">
        <v>1400000</v>
      </c>
      <c r="K241" s="168">
        <f t="shared" si="12"/>
        <v>1400000</v>
      </c>
      <c r="L241" s="168"/>
      <c r="N241" s="167">
        <v>1400000</v>
      </c>
      <c r="O241" s="91">
        <v>1400000</v>
      </c>
      <c r="P241" s="91">
        <f t="shared" si="13"/>
        <v>1400000</v>
      </c>
    </row>
    <row r="242" spans="1:16" ht="95.25" customHeight="1">
      <c r="A242" s="103" t="s">
        <v>1092</v>
      </c>
      <c r="B242" s="16" t="s">
        <v>931</v>
      </c>
      <c r="C242" s="37">
        <v>200</v>
      </c>
      <c r="D242" s="56"/>
      <c r="E242" s="74"/>
      <c r="F242" s="74">
        <v>1568904.26</v>
      </c>
      <c r="G242" s="158"/>
      <c r="I242" s="167">
        <v>2256684.1999999997</v>
      </c>
      <c r="J242" s="167">
        <v>1568893.82</v>
      </c>
      <c r="K242" s="168">
        <f t="shared" si="12"/>
        <v>1568893.82</v>
      </c>
      <c r="L242" s="168"/>
      <c r="N242" s="167">
        <v>1568893.82</v>
      </c>
      <c r="O242" s="91">
        <v>1568893.82</v>
      </c>
      <c r="P242" s="91">
        <f t="shared" si="13"/>
        <v>1568893.82</v>
      </c>
    </row>
    <row r="243" spans="1:16" ht="66.75" customHeight="1">
      <c r="A243" s="102" t="s">
        <v>1080</v>
      </c>
      <c r="B243" s="72" t="s">
        <v>940</v>
      </c>
      <c r="C243" s="73">
        <v>600</v>
      </c>
      <c r="D243" s="74"/>
      <c r="E243" s="74">
        <v>-1584567.51</v>
      </c>
      <c r="F243" s="74">
        <v>1584567.51</v>
      </c>
      <c r="G243" s="158"/>
      <c r="H243" s="176" t="s">
        <v>942</v>
      </c>
      <c r="I243" s="167">
        <v>277387.8</v>
      </c>
      <c r="J243" s="167">
        <v>3799488.58</v>
      </c>
      <c r="K243" s="168">
        <f t="shared" si="12"/>
        <v>2214921.0700000003</v>
      </c>
      <c r="L243" s="168"/>
      <c r="N243" s="338">
        <v>3799488.58</v>
      </c>
      <c r="O243" s="91">
        <v>3799488.58</v>
      </c>
      <c r="P243" s="91">
        <f t="shared" si="13"/>
        <v>2214921.0700000003</v>
      </c>
    </row>
    <row r="244" spans="1:16" ht="66.75" customHeight="1">
      <c r="A244" s="102" t="s">
        <v>1079</v>
      </c>
      <c r="B244" s="72" t="s">
        <v>940</v>
      </c>
      <c r="C244" s="73">
        <v>200</v>
      </c>
      <c r="D244" s="74"/>
      <c r="E244" s="74">
        <v>1584567.51</v>
      </c>
      <c r="F244" s="74">
        <v>1584567.51</v>
      </c>
      <c r="G244" s="158"/>
      <c r="H244" s="75"/>
      <c r="I244" s="167"/>
      <c r="K244" s="168"/>
      <c r="L244" s="168"/>
      <c r="N244" s="338"/>
      <c r="O244" s="91"/>
      <c r="P244" s="91"/>
    </row>
    <row r="245" spans="1:16" ht="66" customHeight="1">
      <c r="A245" s="103" t="s">
        <v>399</v>
      </c>
      <c r="B245" s="72" t="s">
        <v>946</v>
      </c>
      <c r="C245" s="73">
        <v>200</v>
      </c>
      <c r="D245" s="74"/>
      <c r="E245" s="74"/>
      <c r="F245" s="74">
        <v>138012</v>
      </c>
      <c r="G245" s="158"/>
      <c r="H245" s="75"/>
      <c r="I245" s="167">
        <v>63525</v>
      </c>
      <c r="J245" s="167">
        <v>134673</v>
      </c>
      <c r="K245" s="168">
        <f t="shared" si="12"/>
        <v>134673</v>
      </c>
      <c r="L245" s="168"/>
      <c r="N245" s="167">
        <v>134673</v>
      </c>
      <c r="O245" s="91">
        <v>134673</v>
      </c>
      <c r="P245" s="91">
        <f t="shared" si="13"/>
        <v>134673</v>
      </c>
    </row>
    <row r="246" spans="1:16" ht="65.25" customHeight="1">
      <c r="A246" s="103" t="s">
        <v>934</v>
      </c>
      <c r="B246" s="72" t="s">
        <v>946</v>
      </c>
      <c r="C246" s="73">
        <v>600</v>
      </c>
      <c r="D246" s="74"/>
      <c r="E246" s="74"/>
      <c r="F246" s="74">
        <v>403620</v>
      </c>
      <c r="G246" s="158"/>
      <c r="H246" s="75"/>
      <c r="I246" s="167">
        <v>393855</v>
      </c>
      <c r="J246" s="167">
        <v>393855</v>
      </c>
      <c r="K246" s="168">
        <f t="shared" si="12"/>
        <v>393855</v>
      </c>
      <c r="L246" s="168"/>
      <c r="N246" s="167">
        <v>393855</v>
      </c>
      <c r="O246" s="91">
        <v>393855</v>
      </c>
      <c r="P246" s="91">
        <f t="shared" si="13"/>
        <v>393855</v>
      </c>
    </row>
    <row r="247" spans="1:16" ht="81" customHeight="1">
      <c r="A247" s="102" t="s">
        <v>606</v>
      </c>
      <c r="B247" s="72" t="s">
        <v>947</v>
      </c>
      <c r="C247" s="73">
        <v>600</v>
      </c>
      <c r="D247" s="74"/>
      <c r="E247" s="74"/>
      <c r="F247" s="113">
        <v>52080</v>
      </c>
      <c r="G247" s="158"/>
      <c r="H247" s="75"/>
      <c r="I247" s="167">
        <v>50820</v>
      </c>
      <c r="J247" s="167">
        <v>50820</v>
      </c>
      <c r="K247" s="168">
        <f t="shared" si="12"/>
        <v>50820</v>
      </c>
      <c r="L247" s="168"/>
      <c r="N247" s="167">
        <v>50820</v>
      </c>
      <c r="O247" s="91">
        <v>50820</v>
      </c>
      <c r="P247" s="91">
        <f t="shared" si="13"/>
        <v>50820</v>
      </c>
    </row>
    <row r="248" spans="1:16" ht="96" customHeight="1">
      <c r="A248" s="102" t="s">
        <v>477</v>
      </c>
      <c r="B248" s="72" t="s">
        <v>323</v>
      </c>
      <c r="C248" s="73">
        <v>200</v>
      </c>
      <c r="D248" s="74">
        <v>-370500</v>
      </c>
      <c r="E248" s="74"/>
      <c r="F248" s="74"/>
      <c r="G248" s="158">
        <v>36345</v>
      </c>
      <c r="I248" s="167">
        <v>36345</v>
      </c>
      <c r="J248" s="167">
        <v>37380</v>
      </c>
      <c r="K248" s="168">
        <f t="shared" si="12"/>
        <v>37380</v>
      </c>
      <c r="L248" s="168"/>
      <c r="N248" s="167">
        <v>37380</v>
      </c>
      <c r="O248" s="91">
        <v>37380</v>
      </c>
      <c r="P248" s="91">
        <f t="shared" si="13"/>
        <v>37380</v>
      </c>
    </row>
    <row r="249" spans="1:16" ht="94.5">
      <c r="A249" s="102" t="s">
        <v>475</v>
      </c>
      <c r="B249" s="72" t="s">
        <v>407</v>
      </c>
      <c r="C249" s="73">
        <v>300</v>
      </c>
      <c r="D249" s="74"/>
      <c r="E249" s="74"/>
      <c r="F249" s="74">
        <v>81938</v>
      </c>
      <c r="G249" s="158">
        <v>86620.1</v>
      </c>
      <c r="I249" s="167">
        <v>86620.1</v>
      </c>
      <c r="J249" s="167">
        <v>78032.5</v>
      </c>
      <c r="K249" s="168">
        <f t="shared" si="12"/>
        <v>78032.5</v>
      </c>
      <c r="L249" s="168"/>
      <c r="N249" s="167">
        <v>78032.5</v>
      </c>
      <c r="O249" s="91">
        <v>78032.5</v>
      </c>
      <c r="P249" s="91">
        <f t="shared" si="13"/>
        <v>78032.5</v>
      </c>
    </row>
    <row r="250" spans="1:16" ht="96" customHeight="1">
      <c r="A250" s="103" t="s">
        <v>1103</v>
      </c>
      <c r="B250" s="72" t="s">
        <v>968</v>
      </c>
      <c r="C250" s="73">
        <v>100</v>
      </c>
      <c r="D250" s="74"/>
      <c r="E250" s="74"/>
      <c r="F250" s="74">
        <v>1406160</v>
      </c>
      <c r="G250" s="158"/>
      <c r="I250" s="167"/>
      <c r="J250" s="167">
        <v>1406160</v>
      </c>
      <c r="K250" s="168">
        <f t="shared" si="12"/>
        <v>1406160</v>
      </c>
      <c r="L250" s="168"/>
      <c r="N250" s="167">
        <v>1406160</v>
      </c>
      <c r="O250" s="91">
        <v>1406160</v>
      </c>
      <c r="P250" s="91">
        <f t="shared" si="13"/>
        <v>1406160</v>
      </c>
    </row>
    <row r="251" spans="1:16" ht="78.75">
      <c r="A251" s="103" t="s">
        <v>1104</v>
      </c>
      <c r="B251" s="72" t="s">
        <v>968</v>
      </c>
      <c r="C251" s="73">
        <v>600</v>
      </c>
      <c r="D251" s="74"/>
      <c r="E251" s="74"/>
      <c r="F251" s="74">
        <v>4687200</v>
      </c>
      <c r="G251" s="158"/>
      <c r="I251" s="167"/>
      <c r="J251" s="167">
        <v>4843440</v>
      </c>
      <c r="K251" s="168">
        <f t="shared" si="12"/>
        <v>4843440</v>
      </c>
      <c r="L251" s="168"/>
      <c r="N251" s="167">
        <v>4843440</v>
      </c>
      <c r="O251" s="91">
        <v>4843440</v>
      </c>
      <c r="P251" s="91">
        <f t="shared" si="13"/>
        <v>4843440</v>
      </c>
    </row>
    <row r="252" spans="1:16" ht="208.5" customHeight="1">
      <c r="A252" s="103" t="s">
        <v>478</v>
      </c>
      <c r="B252" s="72" t="s">
        <v>324</v>
      </c>
      <c r="C252" s="73">
        <v>100</v>
      </c>
      <c r="D252" s="74"/>
      <c r="E252" s="74"/>
      <c r="F252" s="74">
        <v>15601951.5</v>
      </c>
      <c r="G252" s="158">
        <v>14477914.25</v>
      </c>
      <c r="H252" s="91"/>
      <c r="I252" s="167">
        <v>14601095.5</v>
      </c>
      <c r="J252" s="167">
        <v>14878957</v>
      </c>
      <c r="K252" s="168">
        <f t="shared" si="12"/>
        <v>14878957</v>
      </c>
      <c r="L252" s="168"/>
      <c r="N252" s="167">
        <v>14878957</v>
      </c>
      <c r="O252" s="91">
        <v>14878957</v>
      </c>
      <c r="P252" s="91">
        <f t="shared" si="13"/>
        <v>14878957</v>
      </c>
    </row>
    <row r="253" spans="1:16" ht="159.75" customHeight="1">
      <c r="A253" s="103" t="s">
        <v>479</v>
      </c>
      <c r="B253" s="72" t="s">
        <v>324</v>
      </c>
      <c r="C253" s="73">
        <v>200</v>
      </c>
      <c r="D253" s="74"/>
      <c r="E253" s="74"/>
      <c r="F253" s="74">
        <v>201321</v>
      </c>
      <c r="G253" s="158">
        <v>209837</v>
      </c>
      <c r="H253" s="91"/>
      <c r="I253" s="167">
        <v>209937</v>
      </c>
      <c r="J253" s="167">
        <v>206451</v>
      </c>
      <c r="K253" s="168">
        <f t="shared" si="12"/>
        <v>206451</v>
      </c>
      <c r="L253" s="168"/>
      <c r="N253" s="167">
        <v>206451</v>
      </c>
      <c r="O253" s="91">
        <v>206451</v>
      </c>
      <c r="P253" s="91">
        <f t="shared" si="13"/>
        <v>206451</v>
      </c>
    </row>
    <row r="254" spans="1:16" ht="176.25" customHeight="1">
      <c r="A254" s="103" t="s">
        <v>480</v>
      </c>
      <c r="B254" s="72" t="s">
        <v>324</v>
      </c>
      <c r="C254" s="73">
        <v>600</v>
      </c>
      <c r="D254" s="74">
        <v>1357611</v>
      </c>
      <c r="E254" s="74"/>
      <c r="F254" s="74">
        <v>70556223.5</v>
      </c>
      <c r="G254" s="158">
        <v>58335810.25</v>
      </c>
      <c r="H254" s="91"/>
      <c r="I254" s="167">
        <v>58758703</v>
      </c>
      <c r="J254" s="167">
        <v>64036250</v>
      </c>
      <c r="K254" s="168">
        <f t="shared" si="12"/>
        <v>64036250</v>
      </c>
      <c r="L254" s="168"/>
      <c r="N254" s="167">
        <v>64036250</v>
      </c>
      <c r="O254" s="91">
        <v>64036250</v>
      </c>
      <c r="P254" s="91">
        <f t="shared" si="13"/>
        <v>64036250</v>
      </c>
    </row>
    <row r="255" spans="1:16" ht="77.25" customHeight="1">
      <c r="A255" s="103" t="s">
        <v>987</v>
      </c>
      <c r="B255" s="72" t="s">
        <v>986</v>
      </c>
      <c r="C255" s="73">
        <v>200</v>
      </c>
      <c r="D255" s="74"/>
      <c r="E255" s="74"/>
      <c r="F255" s="74">
        <v>840880.74</v>
      </c>
      <c r="G255" s="158"/>
      <c r="H255" s="91"/>
      <c r="I255" s="167"/>
      <c r="J255" s="167">
        <v>798090.31</v>
      </c>
      <c r="K255" s="168">
        <f t="shared" si="12"/>
        <v>798090.31</v>
      </c>
      <c r="L255" s="168"/>
      <c r="N255" s="167">
        <v>798090.31</v>
      </c>
      <c r="O255" s="91">
        <v>798090.31</v>
      </c>
      <c r="P255" s="91">
        <f t="shared" si="13"/>
        <v>798090.31</v>
      </c>
    </row>
    <row r="256" spans="1:16" ht="77.25" customHeight="1">
      <c r="A256" s="103" t="s">
        <v>988</v>
      </c>
      <c r="B256" s="72" t="s">
        <v>986</v>
      </c>
      <c r="C256" s="73">
        <v>600</v>
      </c>
      <c r="D256" s="74"/>
      <c r="E256" s="74"/>
      <c r="F256" s="74">
        <v>5532541.44</v>
      </c>
      <c r="G256" s="158"/>
      <c r="H256" s="91"/>
      <c r="I256" s="167"/>
      <c r="J256" s="167">
        <v>5008873.52</v>
      </c>
      <c r="K256" s="168">
        <f t="shared" si="12"/>
        <v>5008873.52</v>
      </c>
      <c r="L256" s="168"/>
      <c r="N256" s="167">
        <v>5008873.52</v>
      </c>
      <c r="O256" s="91">
        <v>5008873.52</v>
      </c>
      <c r="P256" s="91">
        <f t="shared" si="13"/>
        <v>5008873.52</v>
      </c>
    </row>
    <row r="257" spans="1:16" ht="52.5" customHeight="1">
      <c r="A257" s="105" t="s">
        <v>665</v>
      </c>
      <c r="B257" s="66" t="s">
        <v>592</v>
      </c>
      <c r="C257" s="67"/>
      <c r="D257" s="68"/>
      <c r="E257" s="68">
        <f>E258</f>
        <v>-16523.69</v>
      </c>
      <c r="F257" s="68">
        <f>F258</f>
        <v>46501.31</v>
      </c>
      <c r="G257" s="157">
        <f>G258</f>
        <v>151714</v>
      </c>
      <c r="I257" s="167">
        <v>151714</v>
      </c>
      <c r="J257" s="167">
        <v>85837</v>
      </c>
      <c r="K257" s="168">
        <f t="shared" si="12"/>
        <v>69313.31</v>
      </c>
      <c r="L257" s="168"/>
      <c r="N257" s="167">
        <v>85837</v>
      </c>
      <c r="O257" s="91">
        <v>85837</v>
      </c>
      <c r="P257" s="91">
        <f t="shared" si="13"/>
        <v>69313.31</v>
      </c>
    </row>
    <row r="258" spans="1:16" ht="63">
      <c r="A258" s="42" t="s">
        <v>692</v>
      </c>
      <c r="B258" s="16" t="s">
        <v>699</v>
      </c>
      <c r="C258" s="37">
        <v>600</v>
      </c>
      <c r="D258" s="56"/>
      <c r="E258" s="56">
        <v>-16523.69</v>
      </c>
      <c r="F258" s="74">
        <v>46501.31</v>
      </c>
      <c r="G258" s="158">
        <v>151714</v>
      </c>
      <c r="I258" s="167">
        <v>151714</v>
      </c>
      <c r="J258" s="167">
        <v>85837</v>
      </c>
      <c r="K258" s="168">
        <f t="shared" si="12"/>
        <v>69313.31</v>
      </c>
      <c r="L258" s="168"/>
      <c r="N258" s="167">
        <v>85837</v>
      </c>
      <c r="O258" s="91">
        <v>85837</v>
      </c>
      <c r="P258" s="91">
        <f t="shared" si="13"/>
        <v>69313.31</v>
      </c>
    </row>
    <row r="259" spans="1:16" ht="31.5">
      <c r="A259" s="71" t="s">
        <v>325</v>
      </c>
      <c r="B259" s="15" t="s">
        <v>326</v>
      </c>
      <c r="C259" s="36"/>
      <c r="D259" s="59" t="e">
        <f>D261+#REF!+D263</f>
        <v>#REF!</v>
      </c>
      <c r="E259" s="59">
        <f>E260</f>
        <v>0</v>
      </c>
      <c r="F259" s="59">
        <f>F260</f>
        <v>7766621.510000001</v>
      </c>
      <c r="G259" s="155">
        <f>G260</f>
        <v>6064891.319999999</v>
      </c>
      <c r="I259" s="167">
        <v>6064891.32</v>
      </c>
      <c r="J259" s="167">
        <v>6574413.0600000005</v>
      </c>
      <c r="K259" s="168">
        <f t="shared" si="12"/>
        <v>6574413.0600000005</v>
      </c>
      <c r="L259" s="168"/>
      <c r="N259" s="167">
        <v>6574413.0600000005</v>
      </c>
      <c r="O259" s="91">
        <v>6928547.8100000005</v>
      </c>
      <c r="P259" s="91">
        <f t="shared" si="13"/>
        <v>6928547.8100000005</v>
      </c>
    </row>
    <row r="260" spans="1:16" ht="31.5">
      <c r="A260" s="71" t="s">
        <v>647</v>
      </c>
      <c r="B260" s="15" t="s">
        <v>327</v>
      </c>
      <c r="C260" s="36"/>
      <c r="D260" s="59"/>
      <c r="E260" s="59">
        <f>SUM(E261:E269)</f>
        <v>0</v>
      </c>
      <c r="F260" s="59">
        <f>SUM(F261:F269)</f>
        <v>7766621.510000001</v>
      </c>
      <c r="G260" s="155">
        <f>SUM(G261:G268)</f>
        <v>6064891.319999999</v>
      </c>
      <c r="H260" s="91"/>
      <c r="I260" s="167">
        <v>6064891.32</v>
      </c>
      <c r="J260" s="167">
        <v>6574413.0600000005</v>
      </c>
      <c r="K260" s="168">
        <f t="shared" si="12"/>
        <v>6574413.0600000005</v>
      </c>
      <c r="L260" s="168"/>
      <c r="N260" s="167">
        <v>6574413.0600000005</v>
      </c>
      <c r="O260" s="91">
        <v>6928547.8100000005</v>
      </c>
      <c r="P260" s="91">
        <f t="shared" si="13"/>
        <v>6928547.8100000005</v>
      </c>
    </row>
    <row r="261" spans="1:16" ht="78" customHeight="1">
      <c r="A261" s="103" t="s">
        <v>328</v>
      </c>
      <c r="B261" s="72" t="s">
        <v>329</v>
      </c>
      <c r="C261" s="73">
        <v>600</v>
      </c>
      <c r="D261" s="74"/>
      <c r="E261" s="74"/>
      <c r="F261" s="115">
        <v>6255764.97</v>
      </c>
      <c r="G261" s="158">
        <v>5300230.89</v>
      </c>
      <c r="H261" s="56">
        <v>5300230.89</v>
      </c>
      <c r="I261" s="167">
        <v>5298962.75</v>
      </c>
      <c r="J261" s="167">
        <v>5809510.99</v>
      </c>
      <c r="K261" s="168">
        <f t="shared" si="12"/>
        <v>5809510.99</v>
      </c>
      <c r="L261" s="168"/>
      <c r="N261" s="167">
        <v>5809510.99</v>
      </c>
      <c r="O261" s="91">
        <v>5809510.99</v>
      </c>
      <c r="P261" s="91">
        <f t="shared" si="13"/>
        <v>5809510.99</v>
      </c>
    </row>
    <row r="262" spans="1:16" ht="83.25" customHeight="1">
      <c r="A262" s="42" t="s">
        <v>593</v>
      </c>
      <c r="B262" s="16" t="s">
        <v>594</v>
      </c>
      <c r="C262" s="37">
        <v>600</v>
      </c>
      <c r="D262" s="56"/>
      <c r="E262" s="74"/>
      <c r="F262" s="74">
        <v>10561.49</v>
      </c>
      <c r="G262" s="156">
        <v>6264.6</v>
      </c>
      <c r="H262" s="74">
        <v>6264.6</v>
      </c>
      <c r="I262" s="167">
        <v>7532.740000000001</v>
      </c>
      <c r="J262" s="167">
        <v>7520.42</v>
      </c>
      <c r="K262" s="168">
        <f t="shared" si="12"/>
        <v>7520.42</v>
      </c>
      <c r="L262" s="168"/>
      <c r="N262" s="167">
        <v>7520.42</v>
      </c>
      <c r="O262" s="91">
        <v>7520.42</v>
      </c>
      <c r="P262" s="91">
        <f t="shared" si="13"/>
        <v>7520.42</v>
      </c>
    </row>
    <row r="263" spans="1:16" ht="94.5">
      <c r="A263" s="103" t="s">
        <v>473</v>
      </c>
      <c r="B263" s="72" t="s">
        <v>330</v>
      </c>
      <c r="C263" s="73">
        <v>600</v>
      </c>
      <c r="D263" s="74">
        <v>451896</v>
      </c>
      <c r="E263" s="74"/>
      <c r="F263" s="113">
        <v>869562.65</v>
      </c>
      <c r="G263" s="156">
        <v>620195.83</v>
      </c>
      <c r="H263" s="91"/>
      <c r="I263" s="167">
        <v>620195.83</v>
      </c>
      <c r="J263" s="167">
        <v>619181.65</v>
      </c>
      <c r="K263" s="168">
        <f t="shared" si="12"/>
        <v>619181.65</v>
      </c>
      <c r="L263" s="168"/>
      <c r="N263" s="167">
        <v>619181.65</v>
      </c>
      <c r="O263" s="91">
        <v>619181.65</v>
      </c>
      <c r="P263" s="91">
        <f t="shared" si="13"/>
        <v>619181.65</v>
      </c>
    </row>
    <row r="264" spans="1:16" ht="63.75" customHeight="1">
      <c r="A264" s="42" t="s">
        <v>794</v>
      </c>
      <c r="B264" s="16" t="s">
        <v>793</v>
      </c>
      <c r="C264" s="37">
        <v>600</v>
      </c>
      <c r="D264" s="56"/>
      <c r="E264" s="74"/>
      <c r="F264" s="74"/>
      <c r="G264" s="156"/>
      <c r="I264" s="167"/>
      <c r="J264" s="167">
        <v>0</v>
      </c>
      <c r="K264" s="168">
        <f t="shared" si="12"/>
        <v>0</v>
      </c>
      <c r="L264" s="168"/>
      <c r="N264" s="167">
        <v>0</v>
      </c>
      <c r="O264" s="91">
        <v>0</v>
      </c>
      <c r="P264" s="91">
        <f t="shared" si="13"/>
        <v>0</v>
      </c>
    </row>
    <row r="265" spans="1:16" ht="66.75" customHeight="1">
      <c r="A265" s="84" t="s">
        <v>803</v>
      </c>
      <c r="B265" s="16" t="s">
        <v>798</v>
      </c>
      <c r="C265" s="37">
        <v>600</v>
      </c>
      <c r="D265" s="56"/>
      <c r="E265" s="74"/>
      <c r="F265" s="74"/>
      <c r="G265" s="156"/>
      <c r="I265" s="167"/>
      <c r="J265" s="167">
        <v>0</v>
      </c>
      <c r="K265" s="168">
        <f aca="true" t="shared" si="14" ref="K265:K342">J265+E265</f>
        <v>0</v>
      </c>
      <c r="L265" s="168"/>
      <c r="N265" s="167">
        <v>0</v>
      </c>
      <c r="O265" s="91">
        <v>354134.75</v>
      </c>
      <c r="P265" s="91">
        <f t="shared" si="13"/>
        <v>354134.75</v>
      </c>
    </row>
    <row r="266" spans="1:16" ht="80.25" customHeight="1">
      <c r="A266" s="84" t="s">
        <v>804</v>
      </c>
      <c r="B266" s="16" t="s">
        <v>799</v>
      </c>
      <c r="C266" s="37">
        <v>600</v>
      </c>
      <c r="D266" s="56"/>
      <c r="E266" s="74"/>
      <c r="F266" s="74"/>
      <c r="G266" s="156"/>
      <c r="I266" s="167"/>
      <c r="J266" s="167">
        <v>0</v>
      </c>
      <c r="K266" s="168">
        <f t="shared" si="14"/>
        <v>0</v>
      </c>
      <c r="L266" s="168"/>
      <c r="N266" s="167">
        <v>0</v>
      </c>
      <c r="O266" s="91">
        <v>0</v>
      </c>
      <c r="P266" s="91">
        <f t="shared" si="13"/>
        <v>0</v>
      </c>
    </row>
    <row r="267" spans="1:16" ht="51.75" customHeight="1">
      <c r="A267" s="84" t="s">
        <v>925</v>
      </c>
      <c r="B267" s="17" t="s">
        <v>1021</v>
      </c>
      <c r="C267" s="73">
        <v>600</v>
      </c>
      <c r="D267" s="74"/>
      <c r="E267" s="74"/>
      <c r="F267" s="125">
        <v>138200</v>
      </c>
      <c r="G267" s="156">
        <v>138200</v>
      </c>
      <c r="I267" s="167">
        <v>138200</v>
      </c>
      <c r="J267" s="167">
        <v>138200</v>
      </c>
      <c r="K267" s="168">
        <f t="shared" si="14"/>
        <v>138200</v>
      </c>
      <c r="L267" s="168"/>
      <c r="N267" s="167">
        <v>138200</v>
      </c>
      <c r="O267" s="91">
        <v>138200</v>
      </c>
      <c r="P267" s="91">
        <f t="shared" si="13"/>
        <v>138200</v>
      </c>
    </row>
    <row r="268" spans="1:16" ht="67.5" customHeight="1">
      <c r="A268" s="84" t="s">
        <v>805</v>
      </c>
      <c r="B268" s="16" t="s">
        <v>800</v>
      </c>
      <c r="C268" s="37">
        <v>600</v>
      </c>
      <c r="D268" s="56"/>
      <c r="E268" s="56"/>
      <c r="F268" s="74"/>
      <c r="G268" s="156"/>
      <c r="I268" s="167"/>
      <c r="J268" s="167">
        <v>0</v>
      </c>
      <c r="K268" s="168">
        <f t="shared" si="14"/>
        <v>0</v>
      </c>
      <c r="L268" s="168"/>
      <c r="N268" s="167">
        <v>0</v>
      </c>
      <c r="O268" s="91">
        <v>0</v>
      </c>
      <c r="P268" s="91">
        <f t="shared" si="13"/>
        <v>0</v>
      </c>
    </row>
    <row r="269" spans="1:16" ht="67.5" customHeight="1">
      <c r="A269" s="129" t="s">
        <v>1415</v>
      </c>
      <c r="B269" s="17" t="s">
        <v>1416</v>
      </c>
      <c r="C269" s="37">
        <v>600</v>
      </c>
      <c r="D269" s="56"/>
      <c r="F269" s="125">
        <v>492532.4</v>
      </c>
      <c r="G269" s="156"/>
      <c r="I269" s="167"/>
      <c r="K269" s="168"/>
      <c r="L269" s="168"/>
      <c r="O269" s="91"/>
      <c r="P269" s="91"/>
    </row>
    <row r="270" spans="1:16" ht="63">
      <c r="A270" s="95" t="s">
        <v>604</v>
      </c>
      <c r="B270" s="18" t="s">
        <v>331</v>
      </c>
      <c r="C270" s="67"/>
      <c r="D270" s="68"/>
      <c r="E270" s="82">
        <f>E271+E284+E291+E296</f>
        <v>0</v>
      </c>
      <c r="F270" s="82">
        <f>F271+F284+F291+F296</f>
        <v>4175609.7</v>
      </c>
      <c r="G270" s="154">
        <f>G271+G284+G291</f>
        <v>2797246.9699999997</v>
      </c>
      <c r="H270" s="91">
        <f>F270-E270</f>
        <v>4175609.7</v>
      </c>
      <c r="I270" s="167">
        <v>3651425.84</v>
      </c>
      <c r="J270" s="167">
        <v>3885305.55</v>
      </c>
      <c r="K270" s="168">
        <f t="shared" si="14"/>
        <v>3885305.55</v>
      </c>
      <c r="L270" s="168"/>
      <c r="N270" s="167">
        <v>3885305.55</v>
      </c>
      <c r="O270" s="91">
        <v>3885305.55</v>
      </c>
      <c r="P270" s="91">
        <f t="shared" si="13"/>
        <v>3885305.55</v>
      </c>
    </row>
    <row r="271" spans="1:16" ht="49.5" customHeight="1">
      <c r="A271" s="71" t="s">
        <v>339</v>
      </c>
      <c r="B271" s="15" t="s">
        <v>332</v>
      </c>
      <c r="C271" s="67"/>
      <c r="D271" s="68"/>
      <c r="E271" s="68">
        <f>E272+E275+E281</f>
        <v>0</v>
      </c>
      <c r="F271" s="68">
        <f>F272+F275+F281</f>
        <v>915310.56</v>
      </c>
      <c r="G271" s="157">
        <f>G272+G275+G281</f>
        <v>886962.21</v>
      </c>
      <c r="I271" s="167">
        <v>1246307.13</v>
      </c>
      <c r="J271" s="167">
        <v>1250871.2999999998</v>
      </c>
      <c r="K271" s="168">
        <f t="shared" si="14"/>
        <v>1250871.2999999998</v>
      </c>
      <c r="L271" s="168"/>
      <c r="N271" s="167">
        <v>1250871.2999999998</v>
      </c>
      <c r="O271" s="91">
        <v>1250871.2999999998</v>
      </c>
      <c r="P271" s="91">
        <f t="shared" si="13"/>
        <v>1250871.2999999998</v>
      </c>
    </row>
    <row r="272" spans="1:16" ht="23.25" customHeight="1">
      <c r="A272" s="105" t="s">
        <v>340</v>
      </c>
      <c r="B272" s="15" t="s">
        <v>333</v>
      </c>
      <c r="C272" s="67"/>
      <c r="D272" s="68"/>
      <c r="E272" s="68">
        <f>SUM(E273:E274)</f>
        <v>0</v>
      </c>
      <c r="F272" s="68">
        <f>SUM(F273:F274)</f>
        <v>406000</v>
      </c>
      <c r="G272" s="157">
        <f>SUM(G273:G274)</f>
        <v>406000</v>
      </c>
      <c r="I272" s="167">
        <v>406000</v>
      </c>
      <c r="J272" s="167">
        <v>406000</v>
      </c>
      <c r="K272" s="168">
        <f t="shared" si="14"/>
        <v>406000</v>
      </c>
      <c r="L272" s="168"/>
      <c r="N272" s="167">
        <v>406000</v>
      </c>
      <c r="O272" s="91">
        <v>406000</v>
      </c>
      <c r="P272" s="91">
        <f t="shared" si="13"/>
        <v>406000</v>
      </c>
    </row>
    <row r="273" spans="1:16" ht="81.75" customHeight="1">
      <c r="A273" s="42" t="s">
        <v>460</v>
      </c>
      <c r="B273" s="16" t="s">
        <v>902</v>
      </c>
      <c r="C273" s="37">
        <v>600</v>
      </c>
      <c r="D273" s="56"/>
      <c r="E273" s="56"/>
      <c r="F273" s="74">
        <v>350000</v>
      </c>
      <c r="G273" s="156">
        <v>350000</v>
      </c>
      <c r="I273" s="167">
        <v>350000</v>
      </c>
      <c r="J273" s="167">
        <v>350000</v>
      </c>
      <c r="K273" s="168">
        <f t="shared" si="14"/>
        <v>350000</v>
      </c>
      <c r="L273" s="168"/>
      <c r="N273" s="167">
        <v>350000</v>
      </c>
      <c r="O273" s="91">
        <v>350000</v>
      </c>
      <c r="P273" s="91">
        <f t="shared" si="13"/>
        <v>350000</v>
      </c>
    </row>
    <row r="274" spans="1:16" ht="94.5">
      <c r="A274" s="42" t="s">
        <v>488</v>
      </c>
      <c r="B274" s="16" t="s">
        <v>903</v>
      </c>
      <c r="C274" s="37">
        <v>100</v>
      </c>
      <c r="D274" s="56"/>
      <c r="E274" s="56"/>
      <c r="F274" s="74">
        <v>56000</v>
      </c>
      <c r="G274" s="156">
        <v>56000</v>
      </c>
      <c r="I274" s="167">
        <v>56000</v>
      </c>
      <c r="J274" s="167">
        <v>56000</v>
      </c>
      <c r="K274" s="168">
        <f t="shared" si="14"/>
        <v>56000</v>
      </c>
      <c r="L274" s="168"/>
      <c r="N274" s="167">
        <v>56000</v>
      </c>
      <c r="O274" s="91">
        <v>56000</v>
      </c>
      <c r="P274" s="91">
        <f t="shared" si="13"/>
        <v>56000</v>
      </c>
    </row>
    <row r="275" spans="1:16" ht="31.5">
      <c r="A275" s="100" t="s">
        <v>1391</v>
      </c>
      <c r="B275" s="66" t="s">
        <v>906</v>
      </c>
      <c r="C275" s="67"/>
      <c r="D275" s="68"/>
      <c r="E275" s="68">
        <f>SUM(E276:E280)</f>
        <v>0</v>
      </c>
      <c r="F275" s="68">
        <f>SUM(F276:F280)</f>
        <v>494310.56</v>
      </c>
      <c r="G275" s="157">
        <f>SUM(G276:G280)</f>
        <v>465962.21</v>
      </c>
      <c r="I275" s="167">
        <v>816307.1299999999</v>
      </c>
      <c r="J275" s="167">
        <v>829871.2999999999</v>
      </c>
      <c r="K275" s="168">
        <f t="shared" si="14"/>
        <v>829871.2999999999</v>
      </c>
      <c r="L275" s="168"/>
      <c r="N275" s="167">
        <v>829871.2999999999</v>
      </c>
      <c r="O275" s="91">
        <v>829871.2999999999</v>
      </c>
      <c r="P275" s="91">
        <f t="shared" si="13"/>
        <v>829871.2999999999</v>
      </c>
    </row>
    <row r="276" spans="1:16" ht="47.25">
      <c r="A276" s="38" t="s">
        <v>720</v>
      </c>
      <c r="B276" s="16" t="s">
        <v>907</v>
      </c>
      <c r="C276" s="37">
        <v>200</v>
      </c>
      <c r="D276" s="56"/>
      <c r="E276" s="56"/>
      <c r="F276" s="74">
        <v>10000</v>
      </c>
      <c r="G276" s="156">
        <v>10000</v>
      </c>
      <c r="I276" s="167">
        <v>10000</v>
      </c>
      <c r="J276" s="167">
        <v>10000</v>
      </c>
      <c r="K276" s="168">
        <f t="shared" si="14"/>
        <v>10000</v>
      </c>
      <c r="L276" s="168"/>
      <c r="N276" s="167">
        <v>10000</v>
      </c>
      <c r="O276" s="91">
        <v>10000</v>
      </c>
      <c r="P276" s="91">
        <f t="shared" si="13"/>
        <v>10000</v>
      </c>
    </row>
    <row r="277" spans="1:16" ht="63">
      <c r="A277" s="38" t="s">
        <v>1392</v>
      </c>
      <c r="B277" s="16" t="s">
        <v>908</v>
      </c>
      <c r="C277" s="37">
        <v>200</v>
      </c>
      <c r="D277" s="56"/>
      <c r="E277" s="56"/>
      <c r="F277" s="113">
        <v>12240</v>
      </c>
      <c r="G277" s="156">
        <v>12240</v>
      </c>
      <c r="I277" s="167">
        <v>12240</v>
      </c>
      <c r="J277" s="167">
        <v>12240</v>
      </c>
      <c r="K277" s="168">
        <f t="shared" si="14"/>
        <v>12240</v>
      </c>
      <c r="L277" s="168"/>
      <c r="N277" s="167">
        <v>12240</v>
      </c>
      <c r="O277" s="91">
        <v>12240</v>
      </c>
      <c r="P277" s="91">
        <f t="shared" si="13"/>
        <v>12240</v>
      </c>
    </row>
    <row r="278" spans="1:16" ht="47.25">
      <c r="A278" s="102" t="s">
        <v>392</v>
      </c>
      <c r="B278" s="72" t="s">
        <v>909</v>
      </c>
      <c r="C278" s="73">
        <v>200</v>
      </c>
      <c r="D278" s="74">
        <v>10975</v>
      </c>
      <c r="E278" s="74"/>
      <c r="F278" s="113">
        <v>10273.5</v>
      </c>
      <c r="G278" s="156">
        <v>10666.5</v>
      </c>
      <c r="I278" s="167">
        <v>10666.5</v>
      </c>
      <c r="J278" s="167">
        <v>10492</v>
      </c>
      <c r="K278" s="168">
        <f t="shared" si="14"/>
        <v>10492</v>
      </c>
      <c r="L278" s="168"/>
      <c r="N278" s="167">
        <v>10492</v>
      </c>
      <c r="O278" s="91">
        <v>10492</v>
      </c>
      <c r="P278" s="91">
        <f t="shared" si="13"/>
        <v>10492</v>
      </c>
    </row>
    <row r="279" spans="1:16" ht="94.5">
      <c r="A279" s="102" t="s">
        <v>253</v>
      </c>
      <c r="B279" s="72" t="s">
        <v>910</v>
      </c>
      <c r="C279" s="73">
        <v>100</v>
      </c>
      <c r="D279" s="74">
        <v>383500</v>
      </c>
      <c r="E279" s="74"/>
      <c r="F279" s="74">
        <v>452146</v>
      </c>
      <c r="G279" s="156">
        <v>416736</v>
      </c>
      <c r="H279" s="91"/>
      <c r="I279" s="167">
        <v>417080.92</v>
      </c>
      <c r="J279" s="167">
        <v>433501</v>
      </c>
      <c r="K279" s="168">
        <f t="shared" si="14"/>
        <v>433501</v>
      </c>
      <c r="L279" s="168"/>
      <c r="N279" s="167">
        <v>433501</v>
      </c>
      <c r="O279" s="91">
        <v>433501</v>
      </c>
      <c r="P279" s="91">
        <f t="shared" si="13"/>
        <v>433501</v>
      </c>
    </row>
    <row r="280" spans="1:16" ht="63">
      <c r="A280" s="102" t="s">
        <v>393</v>
      </c>
      <c r="B280" s="72" t="s">
        <v>910</v>
      </c>
      <c r="C280" s="73">
        <v>200</v>
      </c>
      <c r="D280" s="74">
        <v>63370</v>
      </c>
      <c r="E280" s="74"/>
      <c r="F280" s="74">
        <v>9651.06</v>
      </c>
      <c r="G280" s="156">
        <v>16319.71</v>
      </c>
      <c r="I280" s="167">
        <v>16319.71</v>
      </c>
      <c r="J280" s="167">
        <v>13638.299999999985</v>
      </c>
      <c r="K280" s="168">
        <f t="shared" si="14"/>
        <v>13638.299999999985</v>
      </c>
      <c r="L280" s="168"/>
      <c r="N280" s="167">
        <v>13638.299999999985</v>
      </c>
      <c r="O280" s="91">
        <v>13638.299999999985</v>
      </c>
      <c r="P280" s="91">
        <f t="shared" si="13"/>
        <v>13638.299999999985</v>
      </c>
    </row>
    <row r="281" spans="1:16" ht="47.25">
      <c r="A281" s="71" t="s">
        <v>1394</v>
      </c>
      <c r="B281" s="66" t="s">
        <v>911</v>
      </c>
      <c r="C281" s="67"/>
      <c r="D281" s="68"/>
      <c r="E281" s="68">
        <f>SUM(E282:E283)</f>
        <v>0</v>
      </c>
      <c r="F281" s="68">
        <f>SUM(F282:F283)</f>
        <v>15000</v>
      </c>
      <c r="G281" s="157">
        <f>SUM(G282:G283)</f>
        <v>15000</v>
      </c>
      <c r="I281" s="167">
        <v>24000</v>
      </c>
      <c r="J281" s="167">
        <v>15000</v>
      </c>
      <c r="K281" s="168">
        <f t="shared" si="14"/>
        <v>15000</v>
      </c>
      <c r="L281" s="168"/>
      <c r="N281" s="167">
        <v>15000</v>
      </c>
      <c r="O281" s="91">
        <v>15000</v>
      </c>
      <c r="P281" s="91">
        <f aca="true" t="shared" si="15" ref="P281:P350">O281+E281</f>
        <v>15000</v>
      </c>
    </row>
    <row r="282" spans="1:16" ht="66" customHeight="1">
      <c r="A282" s="38" t="s">
        <v>1396</v>
      </c>
      <c r="B282" s="16" t="s">
        <v>912</v>
      </c>
      <c r="C282" s="37">
        <v>200</v>
      </c>
      <c r="D282" s="56"/>
      <c r="E282" s="56"/>
      <c r="F282" s="74">
        <v>9000</v>
      </c>
      <c r="G282" s="156">
        <v>9000</v>
      </c>
      <c r="H282" s="91"/>
      <c r="I282" s="167">
        <v>18000</v>
      </c>
      <c r="J282" s="167">
        <v>9000</v>
      </c>
      <c r="K282" s="168">
        <f t="shared" si="14"/>
        <v>9000</v>
      </c>
      <c r="L282" s="168"/>
      <c r="N282" s="167">
        <v>9000</v>
      </c>
      <c r="O282" s="91">
        <v>9000</v>
      </c>
      <c r="P282" s="91">
        <f t="shared" si="15"/>
        <v>9000</v>
      </c>
    </row>
    <row r="283" spans="1:16" ht="63">
      <c r="A283" s="38" t="s">
        <v>827</v>
      </c>
      <c r="B283" s="16" t="s">
        <v>913</v>
      </c>
      <c r="C283" s="37">
        <v>200</v>
      </c>
      <c r="D283" s="56"/>
      <c r="E283" s="56"/>
      <c r="F283" s="125">
        <v>6000</v>
      </c>
      <c r="G283" s="156">
        <v>6000</v>
      </c>
      <c r="I283" s="167">
        <v>6000</v>
      </c>
      <c r="J283" s="167">
        <v>6000</v>
      </c>
      <c r="K283" s="168">
        <f t="shared" si="14"/>
        <v>6000</v>
      </c>
      <c r="L283" s="168"/>
      <c r="N283" s="167">
        <v>6000</v>
      </c>
      <c r="O283" s="91">
        <v>6000</v>
      </c>
      <c r="P283" s="91">
        <f t="shared" si="15"/>
        <v>6000</v>
      </c>
    </row>
    <row r="284" spans="1:16" ht="31.5">
      <c r="A284" s="71" t="s">
        <v>341</v>
      </c>
      <c r="B284" s="15" t="s">
        <v>914</v>
      </c>
      <c r="C284" s="36"/>
      <c r="D284" s="59">
        <f>D286</f>
        <v>0</v>
      </c>
      <c r="E284" s="59">
        <f>E285+E287</f>
        <v>0</v>
      </c>
      <c r="F284" s="59">
        <f>F285+F287</f>
        <v>61400</v>
      </c>
      <c r="G284" s="155">
        <f>G285+G287</f>
        <v>61400</v>
      </c>
      <c r="I284" s="167">
        <v>61400</v>
      </c>
      <c r="J284" s="167">
        <v>61400</v>
      </c>
      <c r="K284" s="168">
        <f t="shared" si="14"/>
        <v>61400</v>
      </c>
      <c r="L284" s="168"/>
      <c r="N284" s="167">
        <v>61400</v>
      </c>
      <c r="O284" s="91">
        <v>61400</v>
      </c>
      <c r="P284" s="91">
        <f t="shared" si="15"/>
        <v>61400</v>
      </c>
    </row>
    <row r="285" spans="1:16" ht="35.25" customHeight="1">
      <c r="A285" s="71" t="s">
        <v>713</v>
      </c>
      <c r="B285" s="15" t="s">
        <v>915</v>
      </c>
      <c r="C285" s="36"/>
      <c r="D285" s="59"/>
      <c r="E285" s="59">
        <f>E286</f>
        <v>0</v>
      </c>
      <c r="F285" s="59">
        <f>F286</f>
        <v>4000</v>
      </c>
      <c r="G285" s="155">
        <f>G286</f>
        <v>4000</v>
      </c>
      <c r="I285" s="167">
        <v>4000</v>
      </c>
      <c r="J285" s="167">
        <v>4000</v>
      </c>
      <c r="K285" s="168">
        <f t="shared" si="14"/>
        <v>4000</v>
      </c>
      <c r="L285" s="168"/>
      <c r="N285" s="167">
        <v>4000</v>
      </c>
      <c r="O285" s="91">
        <v>4000</v>
      </c>
      <c r="P285" s="91">
        <f t="shared" si="15"/>
        <v>4000</v>
      </c>
    </row>
    <row r="286" spans="1:16" ht="63">
      <c r="A286" s="42" t="s">
        <v>714</v>
      </c>
      <c r="B286" s="16" t="s">
        <v>916</v>
      </c>
      <c r="C286" s="37">
        <v>200</v>
      </c>
      <c r="D286" s="56"/>
      <c r="E286" s="56"/>
      <c r="F286" s="125">
        <v>4000</v>
      </c>
      <c r="G286" s="156">
        <v>4000</v>
      </c>
      <c r="I286" s="167">
        <v>4000</v>
      </c>
      <c r="J286" s="167">
        <v>4000</v>
      </c>
      <c r="K286" s="168">
        <f t="shared" si="14"/>
        <v>4000</v>
      </c>
      <c r="L286" s="168"/>
      <c r="N286" s="167">
        <v>4000</v>
      </c>
      <c r="O286" s="91">
        <v>4000</v>
      </c>
      <c r="P286" s="91">
        <f t="shared" si="15"/>
        <v>4000</v>
      </c>
    </row>
    <row r="287" spans="1:16" ht="31.5">
      <c r="A287" s="71" t="s">
        <v>652</v>
      </c>
      <c r="B287" s="15" t="s">
        <v>917</v>
      </c>
      <c r="C287" s="36"/>
      <c r="D287" s="56"/>
      <c r="E287" s="68">
        <f>SUM(E288:E290)</f>
        <v>0</v>
      </c>
      <c r="F287" s="68">
        <f>SUM(F288:F290)</f>
        <v>57400</v>
      </c>
      <c r="G287" s="157">
        <f>SUM(G288:G290)</f>
        <v>57400</v>
      </c>
      <c r="I287" s="167">
        <v>57400</v>
      </c>
      <c r="J287" s="167">
        <v>57400</v>
      </c>
      <c r="K287" s="168">
        <f t="shared" si="14"/>
        <v>57400</v>
      </c>
      <c r="L287" s="168"/>
      <c r="N287" s="167">
        <v>57400</v>
      </c>
      <c r="O287" s="91">
        <v>57400</v>
      </c>
      <c r="P287" s="91">
        <f t="shared" si="15"/>
        <v>57400</v>
      </c>
    </row>
    <row r="288" spans="1:16" ht="94.5">
      <c r="A288" s="42" t="s">
        <v>683</v>
      </c>
      <c r="B288" s="16" t="s">
        <v>918</v>
      </c>
      <c r="C288" s="37">
        <v>100</v>
      </c>
      <c r="D288" s="56"/>
      <c r="E288" s="56"/>
      <c r="F288" s="74">
        <v>15000</v>
      </c>
      <c r="G288" s="156">
        <v>15000</v>
      </c>
      <c r="I288" s="167">
        <v>15000</v>
      </c>
      <c r="J288" s="167">
        <v>15000</v>
      </c>
      <c r="K288" s="168">
        <f t="shared" si="14"/>
        <v>15000</v>
      </c>
      <c r="L288" s="168"/>
      <c r="N288" s="167">
        <v>15000</v>
      </c>
      <c r="O288" s="91">
        <v>15000</v>
      </c>
      <c r="P288" s="91">
        <f t="shared" si="15"/>
        <v>15000</v>
      </c>
    </row>
    <row r="289" spans="1:16" ht="63">
      <c r="A289" s="42" t="s">
        <v>684</v>
      </c>
      <c r="B289" s="16" t="s">
        <v>919</v>
      </c>
      <c r="C289" s="37">
        <v>200</v>
      </c>
      <c r="D289" s="56"/>
      <c r="E289" s="56"/>
      <c r="F289" s="74">
        <v>5000</v>
      </c>
      <c r="G289" s="156">
        <v>5000</v>
      </c>
      <c r="I289" s="167">
        <v>5000</v>
      </c>
      <c r="J289" s="167">
        <v>5000</v>
      </c>
      <c r="K289" s="168">
        <f t="shared" si="14"/>
        <v>5000</v>
      </c>
      <c r="L289" s="168"/>
      <c r="N289" s="167">
        <v>5000</v>
      </c>
      <c r="O289" s="91">
        <v>5000</v>
      </c>
      <c r="P289" s="91">
        <f t="shared" si="15"/>
        <v>5000</v>
      </c>
    </row>
    <row r="290" spans="1:16" ht="63">
      <c r="A290" s="42" t="s">
        <v>663</v>
      </c>
      <c r="B290" s="16" t="s">
        <v>920</v>
      </c>
      <c r="C290" s="37">
        <v>200</v>
      </c>
      <c r="D290" s="56"/>
      <c r="E290" s="56"/>
      <c r="F290" s="74">
        <v>37400</v>
      </c>
      <c r="G290" s="156">
        <v>37400</v>
      </c>
      <c r="I290" s="167">
        <v>37400</v>
      </c>
      <c r="J290" s="167">
        <v>37400</v>
      </c>
      <c r="K290" s="168">
        <f t="shared" si="14"/>
        <v>37400</v>
      </c>
      <c r="L290" s="168"/>
      <c r="N290" s="167">
        <v>37400</v>
      </c>
      <c r="O290" s="91">
        <v>37400</v>
      </c>
      <c r="P290" s="91">
        <f t="shared" si="15"/>
        <v>37400</v>
      </c>
    </row>
    <row r="291" spans="1:16" ht="31.5">
      <c r="A291" s="71" t="s">
        <v>701</v>
      </c>
      <c r="B291" s="15" t="s">
        <v>921</v>
      </c>
      <c r="C291" s="36"/>
      <c r="D291" s="59">
        <f>D293</f>
        <v>0</v>
      </c>
      <c r="E291" s="59">
        <f>E292</f>
        <v>0</v>
      </c>
      <c r="F291" s="59">
        <f>F292</f>
        <v>2746921.14</v>
      </c>
      <c r="G291" s="155">
        <f>G292</f>
        <v>1848884.76</v>
      </c>
      <c r="H291" s="91">
        <f>F291-E291</f>
        <v>2746921.14</v>
      </c>
      <c r="I291" s="167">
        <v>2343718.71</v>
      </c>
      <c r="J291" s="167">
        <v>2573034.25</v>
      </c>
      <c r="K291" s="168">
        <f t="shared" si="14"/>
        <v>2573034.25</v>
      </c>
      <c r="L291" s="168"/>
      <c r="N291" s="167">
        <v>2573034.25</v>
      </c>
      <c r="O291" s="91">
        <v>2573034.25</v>
      </c>
      <c r="P291" s="91">
        <f t="shared" si="15"/>
        <v>2573034.25</v>
      </c>
    </row>
    <row r="292" spans="1:16" ht="31.5">
      <c r="A292" s="71" t="s">
        <v>702</v>
      </c>
      <c r="B292" s="15" t="s">
        <v>922</v>
      </c>
      <c r="C292" s="36"/>
      <c r="D292" s="59"/>
      <c r="E292" s="59">
        <f>E293+E294+E295</f>
        <v>0</v>
      </c>
      <c r="F292" s="59">
        <f>F293+F294+F295</f>
        <v>2746921.14</v>
      </c>
      <c r="G292" s="155">
        <f>G293+G294+G295</f>
        <v>1848884.76</v>
      </c>
      <c r="H292" s="91">
        <f>F292-E292</f>
        <v>2746921.14</v>
      </c>
      <c r="I292" s="167">
        <v>2343718.71</v>
      </c>
      <c r="J292" s="167">
        <v>2573034.25</v>
      </c>
      <c r="K292" s="168">
        <f t="shared" si="14"/>
        <v>2573034.25</v>
      </c>
      <c r="L292" s="168"/>
      <c r="N292" s="167">
        <v>2573034.25</v>
      </c>
      <c r="O292" s="91">
        <v>2573034.25</v>
      </c>
      <c r="P292" s="91">
        <f t="shared" si="15"/>
        <v>2573034.25</v>
      </c>
    </row>
    <row r="293" spans="1:16" ht="93" customHeight="1">
      <c r="A293" s="103" t="s">
        <v>704</v>
      </c>
      <c r="B293" s="72" t="s">
        <v>923</v>
      </c>
      <c r="C293" s="73">
        <v>100</v>
      </c>
      <c r="D293" s="74"/>
      <c r="E293" s="74"/>
      <c r="F293" s="113">
        <v>2653433.14</v>
      </c>
      <c r="G293" s="156">
        <v>1768804.76</v>
      </c>
      <c r="H293" s="74">
        <v>1768804.76</v>
      </c>
      <c r="I293" s="167">
        <v>2263638.71</v>
      </c>
      <c r="J293" s="167">
        <v>2480924.25</v>
      </c>
      <c r="K293" s="168">
        <f t="shared" si="14"/>
        <v>2480924.25</v>
      </c>
      <c r="L293" s="168"/>
      <c r="N293" s="167">
        <v>2480924.25</v>
      </c>
      <c r="O293" s="91">
        <v>2480924.25</v>
      </c>
      <c r="P293" s="91">
        <f t="shared" si="15"/>
        <v>2480924.25</v>
      </c>
    </row>
    <row r="294" spans="1:16" ht="47.25" customHeight="1">
      <c r="A294" s="42" t="s">
        <v>703</v>
      </c>
      <c r="B294" s="16" t="s">
        <v>923</v>
      </c>
      <c r="C294" s="37">
        <v>200</v>
      </c>
      <c r="D294" s="56"/>
      <c r="E294" s="56"/>
      <c r="F294" s="127">
        <v>93488</v>
      </c>
      <c r="G294" s="156">
        <v>80080</v>
      </c>
      <c r="I294" s="167">
        <v>80080</v>
      </c>
      <c r="J294" s="167">
        <v>92110</v>
      </c>
      <c r="K294" s="168">
        <f t="shared" si="14"/>
        <v>92110</v>
      </c>
      <c r="L294" s="168"/>
      <c r="N294" s="167">
        <v>92110</v>
      </c>
      <c r="O294" s="91">
        <v>92110</v>
      </c>
      <c r="P294" s="91">
        <f t="shared" si="15"/>
        <v>92110</v>
      </c>
    </row>
    <row r="295" spans="1:16" ht="48" customHeight="1">
      <c r="A295" s="42" t="s">
        <v>705</v>
      </c>
      <c r="B295" s="16" t="s">
        <v>923</v>
      </c>
      <c r="C295" s="37">
        <v>800</v>
      </c>
      <c r="D295" s="56"/>
      <c r="E295" s="56"/>
      <c r="F295" s="113">
        <v>0</v>
      </c>
      <c r="G295" s="158"/>
      <c r="I295" s="167"/>
      <c r="J295" s="167">
        <v>0</v>
      </c>
      <c r="K295" s="168">
        <f t="shared" si="14"/>
        <v>0</v>
      </c>
      <c r="L295" s="168"/>
      <c r="N295" s="167">
        <v>0</v>
      </c>
      <c r="O295" s="91">
        <v>0</v>
      </c>
      <c r="P295" s="91">
        <f t="shared" si="15"/>
        <v>0</v>
      </c>
    </row>
    <row r="296" spans="1:16" ht="68.25" customHeight="1">
      <c r="A296" s="71" t="s">
        <v>1353</v>
      </c>
      <c r="B296" s="15" t="s">
        <v>1354</v>
      </c>
      <c r="C296" s="36"/>
      <c r="D296" s="59">
        <f>D313</f>
        <v>0</v>
      </c>
      <c r="E296" s="59">
        <f>E297</f>
        <v>0</v>
      </c>
      <c r="F296" s="59">
        <f>F297+F302+F304+F306+F310</f>
        <v>451978</v>
      </c>
      <c r="G296" s="158"/>
      <c r="I296" s="167"/>
      <c r="K296" s="168"/>
      <c r="L296" s="168"/>
      <c r="O296" s="91"/>
      <c r="P296" s="91"/>
    </row>
    <row r="297" spans="1:16" ht="60.75" customHeight="1">
      <c r="A297" s="71" t="s">
        <v>1356</v>
      </c>
      <c r="B297" s="15" t="s">
        <v>1355</v>
      </c>
      <c r="C297" s="36"/>
      <c r="D297" s="59"/>
      <c r="E297" s="59">
        <f>SUM(E298:E301)</f>
        <v>0</v>
      </c>
      <c r="F297" s="59">
        <f>SUM(F298:F301)</f>
        <v>202952</v>
      </c>
      <c r="G297" s="158"/>
      <c r="I297" s="167"/>
      <c r="K297" s="168"/>
      <c r="L297" s="168"/>
      <c r="O297" s="91"/>
      <c r="P297" s="91"/>
    </row>
    <row r="298" spans="1:16" ht="66.75" customHeight="1">
      <c r="A298" s="38" t="s">
        <v>1357</v>
      </c>
      <c r="B298" s="16" t="s">
        <v>1376</v>
      </c>
      <c r="C298" s="37">
        <v>200</v>
      </c>
      <c r="D298" s="56">
        <v>320000</v>
      </c>
      <c r="E298" s="56"/>
      <c r="F298" s="74">
        <v>130000</v>
      </c>
      <c r="G298" s="158"/>
      <c r="I298" s="167"/>
      <c r="K298" s="168"/>
      <c r="L298" s="168"/>
      <c r="O298" s="91"/>
      <c r="P298" s="91"/>
    </row>
    <row r="299" spans="1:16" ht="82.5" customHeight="1">
      <c r="A299" s="103" t="s">
        <v>1358</v>
      </c>
      <c r="B299" s="72" t="s">
        <v>1377</v>
      </c>
      <c r="C299" s="73">
        <v>200</v>
      </c>
      <c r="D299" s="74"/>
      <c r="E299" s="74"/>
      <c r="F299" s="74">
        <v>7226</v>
      </c>
      <c r="G299" s="158"/>
      <c r="I299" s="167"/>
      <c r="K299" s="168"/>
      <c r="L299" s="168"/>
      <c r="O299" s="91"/>
      <c r="P299" s="91"/>
    </row>
    <row r="300" spans="1:16" ht="82.5" customHeight="1">
      <c r="A300" s="103" t="s">
        <v>1359</v>
      </c>
      <c r="B300" s="72" t="s">
        <v>1378</v>
      </c>
      <c r="C300" s="73">
        <v>200</v>
      </c>
      <c r="D300" s="74"/>
      <c r="E300" s="74"/>
      <c r="F300" s="74">
        <v>25000</v>
      </c>
      <c r="G300" s="158"/>
      <c r="I300" s="167"/>
      <c r="K300" s="168"/>
      <c r="L300" s="168"/>
      <c r="O300" s="91"/>
      <c r="P300" s="91"/>
    </row>
    <row r="301" spans="1:16" ht="69" customHeight="1">
      <c r="A301" s="103" t="s">
        <v>1360</v>
      </c>
      <c r="B301" s="72" t="s">
        <v>1379</v>
      </c>
      <c r="C301" s="73">
        <v>200</v>
      </c>
      <c r="D301" s="74"/>
      <c r="E301" s="74"/>
      <c r="F301" s="74">
        <v>40726</v>
      </c>
      <c r="G301" s="158"/>
      <c r="I301" s="167"/>
      <c r="K301" s="168"/>
      <c r="L301" s="168"/>
      <c r="O301" s="91"/>
      <c r="P301" s="91"/>
    </row>
    <row r="302" spans="1:16" ht="54.75" customHeight="1">
      <c r="A302" s="71" t="s">
        <v>1362</v>
      </c>
      <c r="B302" s="15" t="s">
        <v>1361</v>
      </c>
      <c r="C302" s="36"/>
      <c r="D302" s="59"/>
      <c r="E302" s="59">
        <f>E303</f>
        <v>0</v>
      </c>
      <c r="F302" s="59">
        <f>F303</f>
        <v>171700</v>
      </c>
      <c r="G302" s="158"/>
      <c r="I302" s="167"/>
      <c r="K302" s="168"/>
      <c r="L302" s="168"/>
      <c r="O302" s="91"/>
      <c r="P302" s="91"/>
    </row>
    <row r="303" spans="1:16" ht="81.75" customHeight="1">
      <c r="A303" s="38" t="s">
        <v>1363</v>
      </c>
      <c r="B303" s="16" t="s">
        <v>1380</v>
      </c>
      <c r="C303" s="37">
        <v>200</v>
      </c>
      <c r="D303" s="56">
        <v>320000</v>
      </c>
      <c r="E303" s="56"/>
      <c r="F303" s="74">
        <v>171700</v>
      </c>
      <c r="G303" s="158"/>
      <c r="I303" s="167"/>
      <c r="K303" s="168"/>
      <c r="L303" s="168"/>
      <c r="O303" s="91"/>
      <c r="P303" s="91"/>
    </row>
    <row r="304" spans="1:16" ht="54.75" customHeight="1">
      <c r="A304" s="71" t="s">
        <v>1365</v>
      </c>
      <c r="B304" s="15" t="s">
        <v>1364</v>
      </c>
      <c r="C304" s="36"/>
      <c r="D304" s="59"/>
      <c r="E304" s="59">
        <f>E305</f>
        <v>0</v>
      </c>
      <c r="F304" s="59">
        <f>F305</f>
        <v>4200</v>
      </c>
      <c r="G304" s="158"/>
      <c r="I304" s="167"/>
      <c r="K304" s="168"/>
      <c r="L304" s="168"/>
      <c r="O304" s="91"/>
      <c r="P304" s="91"/>
    </row>
    <row r="305" spans="1:16" ht="81.75" customHeight="1">
      <c r="A305" s="38" t="s">
        <v>1366</v>
      </c>
      <c r="B305" s="16" t="s">
        <v>1381</v>
      </c>
      <c r="C305" s="37">
        <v>200</v>
      </c>
      <c r="D305" s="56">
        <v>320000</v>
      </c>
      <c r="E305" s="56"/>
      <c r="F305" s="74">
        <v>4200</v>
      </c>
      <c r="G305" s="158"/>
      <c r="I305" s="167"/>
      <c r="K305" s="168"/>
      <c r="L305" s="168"/>
      <c r="O305" s="91"/>
      <c r="P305" s="91"/>
    </row>
    <row r="306" spans="1:16" ht="40.5" customHeight="1">
      <c r="A306" s="71" t="s">
        <v>1372</v>
      </c>
      <c r="B306" s="15" t="s">
        <v>1367</v>
      </c>
      <c r="C306" s="36"/>
      <c r="D306" s="59"/>
      <c r="E306" s="59">
        <f>SUM(E307:E309)</f>
        <v>0</v>
      </c>
      <c r="F306" s="59">
        <f>SUM(F307:F309)</f>
        <v>23126</v>
      </c>
      <c r="G306" s="158"/>
      <c r="I306" s="167"/>
      <c r="K306" s="168"/>
      <c r="L306" s="168"/>
      <c r="O306" s="91"/>
      <c r="P306" s="91"/>
    </row>
    <row r="307" spans="1:16" ht="63.75" customHeight="1">
      <c r="A307" s="38" t="s">
        <v>1368</v>
      </c>
      <c r="B307" s="16" t="s">
        <v>1382</v>
      </c>
      <c r="C307" s="37">
        <v>200</v>
      </c>
      <c r="D307" s="56">
        <v>320000</v>
      </c>
      <c r="E307" s="56"/>
      <c r="F307" s="74">
        <v>4326</v>
      </c>
      <c r="G307" s="158"/>
      <c r="I307" s="167"/>
      <c r="K307" s="168"/>
      <c r="L307" s="168"/>
      <c r="O307" s="91"/>
      <c r="P307" s="91"/>
    </row>
    <row r="308" spans="1:16" ht="115.5" customHeight="1">
      <c r="A308" s="38" t="s">
        <v>1384</v>
      </c>
      <c r="B308" s="16" t="s">
        <v>1383</v>
      </c>
      <c r="C308" s="37">
        <v>100</v>
      </c>
      <c r="D308" s="56"/>
      <c r="E308" s="56"/>
      <c r="F308" s="74">
        <v>10000</v>
      </c>
      <c r="G308" s="158"/>
      <c r="I308" s="167"/>
      <c r="K308" s="168"/>
      <c r="L308" s="168"/>
      <c r="O308" s="91"/>
      <c r="P308" s="91"/>
    </row>
    <row r="309" spans="1:16" ht="51.75" customHeight="1">
      <c r="A309" s="38" t="s">
        <v>1369</v>
      </c>
      <c r="B309" s="16" t="s">
        <v>1385</v>
      </c>
      <c r="C309" s="37">
        <v>200</v>
      </c>
      <c r="D309" s="56"/>
      <c r="E309" s="56"/>
      <c r="F309" s="74">
        <v>8800</v>
      </c>
      <c r="G309" s="158"/>
      <c r="I309" s="167"/>
      <c r="K309" s="168"/>
      <c r="L309" s="168"/>
      <c r="O309" s="91"/>
      <c r="P309" s="91"/>
    </row>
    <row r="310" spans="1:16" ht="54.75" customHeight="1">
      <c r="A310" s="71" t="s">
        <v>1371</v>
      </c>
      <c r="B310" s="15" t="s">
        <v>1370</v>
      </c>
      <c r="C310" s="36"/>
      <c r="D310" s="59"/>
      <c r="E310" s="59">
        <f>SUM(E311:E312)</f>
        <v>0</v>
      </c>
      <c r="F310" s="59">
        <f>SUM(F311:F312)</f>
        <v>50000</v>
      </c>
      <c r="G310" s="158"/>
      <c r="I310" s="167"/>
      <c r="K310" s="168"/>
      <c r="L310" s="168"/>
      <c r="O310" s="91"/>
      <c r="P310" s="91"/>
    </row>
    <row r="311" spans="1:16" ht="63.75" customHeight="1">
      <c r="A311" s="38" t="s">
        <v>1373</v>
      </c>
      <c r="B311" s="16" t="s">
        <v>1386</v>
      </c>
      <c r="C311" s="37">
        <v>200</v>
      </c>
      <c r="D311" s="56">
        <v>320000</v>
      </c>
      <c r="E311" s="56"/>
      <c r="F311" s="74">
        <v>25000</v>
      </c>
      <c r="G311" s="158"/>
      <c r="I311" s="167"/>
      <c r="K311" s="168"/>
      <c r="L311" s="168"/>
      <c r="O311" s="91"/>
      <c r="P311" s="91"/>
    </row>
    <row r="312" spans="1:16" ht="51" customHeight="1">
      <c r="A312" s="38" t="s">
        <v>1374</v>
      </c>
      <c r="B312" s="16" t="s">
        <v>1387</v>
      </c>
      <c r="C312" s="37">
        <v>200</v>
      </c>
      <c r="D312" s="56"/>
      <c r="E312" s="56"/>
      <c r="F312" s="74">
        <v>25000</v>
      </c>
      <c r="G312" s="158"/>
      <c r="I312" s="167"/>
      <c r="K312" s="168"/>
      <c r="L312" s="168"/>
      <c r="O312" s="91"/>
      <c r="P312" s="91"/>
    </row>
    <row r="313" spans="1:16" ht="31.5">
      <c r="A313" s="95" t="s">
        <v>440</v>
      </c>
      <c r="B313" s="18" t="s">
        <v>334</v>
      </c>
      <c r="C313" s="98"/>
      <c r="D313" s="82">
        <f>D314</f>
        <v>0</v>
      </c>
      <c r="E313" s="82">
        <f>E314+E319</f>
        <v>0</v>
      </c>
      <c r="F313" s="82">
        <f>F314+F319</f>
        <v>4612000</v>
      </c>
      <c r="G313" s="154">
        <f>G314+G319</f>
        <v>4237000</v>
      </c>
      <c r="I313" s="167">
        <v>4309040</v>
      </c>
      <c r="J313" s="167">
        <v>4366700</v>
      </c>
      <c r="K313" s="168">
        <f t="shared" si="14"/>
        <v>4366700</v>
      </c>
      <c r="L313" s="168"/>
      <c r="N313" s="167">
        <v>4407419.62</v>
      </c>
      <c r="O313" s="91">
        <v>4407419.62</v>
      </c>
      <c r="P313" s="91">
        <f t="shared" si="15"/>
        <v>4407419.62</v>
      </c>
    </row>
    <row r="314" spans="1:16" ht="31.5">
      <c r="A314" s="71" t="s">
        <v>648</v>
      </c>
      <c r="B314" s="15" t="s">
        <v>335</v>
      </c>
      <c r="C314" s="36"/>
      <c r="D314" s="59">
        <f>SUM(D316:D318)</f>
        <v>0</v>
      </c>
      <c r="E314" s="59">
        <f>E315</f>
        <v>0</v>
      </c>
      <c r="F314" s="59">
        <f>F315</f>
        <v>4612000</v>
      </c>
      <c r="G314" s="155">
        <f>G315</f>
        <v>4237000</v>
      </c>
      <c r="I314" s="167">
        <v>4309040</v>
      </c>
      <c r="J314" s="167">
        <v>4366700</v>
      </c>
      <c r="K314" s="168">
        <f t="shared" si="14"/>
        <v>4366700</v>
      </c>
      <c r="L314" s="168"/>
      <c r="N314" s="167">
        <v>4407419.62</v>
      </c>
      <c r="O314" s="91">
        <v>4407419.62</v>
      </c>
      <c r="P314" s="91">
        <f t="shared" si="15"/>
        <v>4407419.62</v>
      </c>
    </row>
    <row r="315" spans="1:16" ht="31.5">
      <c r="A315" s="71" t="s">
        <v>691</v>
      </c>
      <c r="B315" s="15" t="s">
        <v>336</v>
      </c>
      <c r="C315" s="36"/>
      <c r="D315" s="59"/>
      <c r="E315" s="59">
        <f>SUM(E316:E318)</f>
        <v>0</v>
      </c>
      <c r="F315" s="59">
        <f>SUM(F316:F318)</f>
        <v>4612000</v>
      </c>
      <c r="G315" s="155">
        <f>SUM(G316:G318)</f>
        <v>4237000</v>
      </c>
      <c r="I315" s="167">
        <v>4309040</v>
      </c>
      <c r="J315" s="167">
        <v>4366700</v>
      </c>
      <c r="K315" s="168">
        <f t="shared" si="14"/>
        <v>4366700</v>
      </c>
      <c r="L315" s="168"/>
      <c r="N315" s="167">
        <v>4407419.62</v>
      </c>
      <c r="O315" s="91">
        <v>4407419.62</v>
      </c>
      <c r="P315" s="91">
        <f t="shared" si="15"/>
        <v>4407419.62</v>
      </c>
    </row>
    <row r="316" spans="1:16" ht="96.75" customHeight="1">
      <c r="A316" s="42" t="s">
        <v>373</v>
      </c>
      <c r="B316" s="16" t="s">
        <v>338</v>
      </c>
      <c r="C316" s="37">
        <v>100</v>
      </c>
      <c r="D316" s="56">
        <v>56705</v>
      </c>
      <c r="E316" s="56"/>
      <c r="F316" s="127">
        <v>4226670.88</v>
      </c>
      <c r="G316" s="158">
        <v>3850265.8</v>
      </c>
      <c r="I316" s="167">
        <v>3850265.8</v>
      </c>
      <c r="J316" s="167">
        <v>4011985.99</v>
      </c>
      <c r="K316" s="168">
        <f t="shared" si="14"/>
        <v>4011985.99</v>
      </c>
      <c r="L316" s="168"/>
      <c r="M316" s="91">
        <f>N316+E316</f>
        <v>4052705.6100000003</v>
      </c>
      <c r="N316" s="167">
        <v>4052705.6100000003</v>
      </c>
      <c r="O316" s="91">
        <v>4053405.9400000004</v>
      </c>
      <c r="P316" s="91">
        <f t="shared" si="15"/>
        <v>4053405.9400000004</v>
      </c>
    </row>
    <row r="317" spans="1:16" ht="65.25" customHeight="1">
      <c r="A317" s="42" t="s">
        <v>398</v>
      </c>
      <c r="B317" s="16" t="s">
        <v>338</v>
      </c>
      <c r="C317" s="37">
        <v>200</v>
      </c>
      <c r="D317" s="56">
        <v>-50705</v>
      </c>
      <c r="E317" s="56"/>
      <c r="F317" s="127">
        <v>385329.12</v>
      </c>
      <c r="G317" s="158">
        <v>386734.2</v>
      </c>
      <c r="H317" s="91"/>
      <c r="I317" s="167">
        <v>458774.2</v>
      </c>
      <c r="J317" s="167">
        <v>354714.01</v>
      </c>
      <c r="K317" s="168">
        <f t="shared" si="14"/>
        <v>354714.01</v>
      </c>
      <c r="L317" s="168"/>
      <c r="M317" s="91">
        <f>N317+E317</f>
        <v>354714.01</v>
      </c>
      <c r="N317" s="167">
        <v>354714.01</v>
      </c>
      <c r="O317" s="91">
        <v>354013.68</v>
      </c>
      <c r="P317" s="91">
        <f t="shared" si="15"/>
        <v>354013.68</v>
      </c>
    </row>
    <row r="318" spans="1:16" ht="31.5" customHeight="1">
      <c r="A318" s="42" t="s">
        <v>337</v>
      </c>
      <c r="B318" s="16" t="s">
        <v>338</v>
      </c>
      <c r="C318" s="37">
        <v>800</v>
      </c>
      <c r="D318" s="56">
        <v>-6000</v>
      </c>
      <c r="E318" s="56"/>
      <c r="F318" s="58">
        <v>0</v>
      </c>
      <c r="G318" s="158"/>
      <c r="I318" s="167"/>
      <c r="J318" s="167">
        <v>0</v>
      </c>
      <c r="K318" s="168">
        <f t="shared" si="14"/>
        <v>0</v>
      </c>
      <c r="L318" s="168"/>
      <c r="N318" s="167">
        <v>0</v>
      </c>
      <c r="O318" s="91">
        <v>0</v>
      </c>
      <c r="P318" s="91">
        <f t="shared" si="15"/>
        <v>0</v>
      </c>
    </row>
    <row r="319" spans="1:16" ht="31.5">
      <c r="A319" s="71" t="s">
        <v>764</v>
      </c>
      <c r="B319" s="15" t="s">
        <v>766</v>
      </c>
      <c r="C319" s="67"/>
      <c r="D319" s="68"/>
      <c r="E319" s="68">
        <f aca="true" t="shared" si="16" ref="E319:G320">E320</f>
        <v>0</v>
      </c>
      <c r="F319" s="68">
        <f t="shared" si="16"/>
        <v>0</v>
      </c>
      <c r="G319" s="157">
        <f t="shared" si="16"/>
        <v>0</v>
      </c>
      <c r="I319" s="167">
        <v>0</v>
      </c>
      <c r="J319" s="167">
        <v>0</v>
      </c>
      <c r="K319" s="168">
        <f t="shared" si="14"/>
        <v>0</v>
      </c>
      <c r="L319" s="168"/>
      <c r="N319" s="167">
        <v>0</v>
      </c>
      <c r="O319" s="91">
        <v>0</v>
      </c>
      <c r="P319" s="91">
        <f t="shared" si="15"/>
        <v>0</v>
      </c>
    </row>
    <row r="320" spans="1:16" ht="31.5">
      <c r="A320" s="71" t="s">
        <v>765</v>
      </c>
      <c r="B320" s="15" t="s">
        <v>767</v>
      </c>
      <c r="C320" s="67"/>
      <c r="D320" s="68"/>
      <c r="E320" s="68">
        <f t="shared" si="16"/>
        <v>0</v>
      </c>
      <c r="F320" s="68">
        <f t="shared" si="16"/>
        <v>0</v>
      </c>
      <c r="G320" s="157">
        <f t="shared" si="16"/>
        <v>0</v>
      </c>
      <c r="I320" s="167">
        <v>0</v>
      </c>
      <c r="J320" s="167">
        <v>0</v>
      </c>
      <c r="K320" s="168">
        <f t="shared" si="14"/>
        <v>0</v>
      </c>
      <c r="L320" s="168"/>
      <c r="N320" s="167">
        <v>0</v>
      </c>
      <c r="O320" s="91">
        <v>0</v>
      </c>
      <c r="P320" s="91">
        <f t="shared" si="15"/>
        <v>0</v>
      </c>
    </row>
    <row r="321" spans="1:16" ht="47.25">
      <c r="A321" s="42" t="s">
        <v>768</v>
      </c>
      <c r="B321" s="16" t="s">
        <v>769</v>
      </c>
      <c r="C321" s="37">
        <v>200</v>
      </c>
      <c r="D321" s="56"/>
      <c r="E321" s="56"/>
      <c r="F321" s="56"/>
      <c r="G321" s="158"/>
      <c r="I321" s="167"/>
      <c r="J321" s="167">
        <v>0</v>
      </c>
      <c r="K321" s="168">
        <f t="shared" si="14"/>
        <v>0</v>
      </c>
      <c r="L321" s="168"/>
      <c r="N321" s="167">
        <v>0</v>
      </c>
      <c r="O321" s="91">
        <v>0</v>
      </c>
      <c r="P321" s="91">
        <f t="shared" si="15"/>
        <v>0</v>
      </c>
    </row>
    <row r="322" spans="1:16" ht="47.25">
      <c r="A322" s="95" t="s">
        <v>342</v>
      </c>
      <c r="B322" s="18" t="s">
        <v>343</v>
      </c>
      <c r="C322" s="98"/>
      <c r="D322" s="82">
        <f>D323</f>
        <v>30000</v>
      </c>
      <c r="E322" s="82">
        <f>E323</f>
        <v>20300</v>
      </c>
      <c r="F322" s="82">
        <f>F323</f>
        <v>20676898.42</v>
      </c>
      <c r="G322" s="154">
        <f>G323</f>
        <v>8802386.08</v>
      </c>
      <c r="H322" s="91">
        <f>F322-E322</f>
        <v>20656598.42</v>
      </c>
      <c r="I322" s="167">
        <v>8988843.35</v>
      </c>
      <c r="J322" s="167">
        <v>9863976.32</v>
      </c>
      <c r="K322" s="168">
        <f t="shared" si="14"/>
        <v>9884276.32</v>
      </c>
      <c r="L322" s="168"/>
      <c r="N322" s="167">
        <v>9627137.07</v>
      </c>
      <c r="O322" s="91">
        <v>9939178.07</v>
      </c>
      <c r="P322" s="91">
        <f t="shared" si="15"/>
        <v>9959478.07</v>
      </c>
    </row>
    <row r="323" spans="1:16" ht="15.75">
      <c r="A323" s="71" t="s">
        <v>0</v>
      </c>
      <c r="B323" s="15" t="s">
        <v>344</v>
      </c>
      <c r="C323" s="36"/>
      <c r="D323" s="59">
        <f>SUM(D23:D24)</f>
        <v>30000</v>
      </c>
      <c r="E323" s="59">
        <f>SUM(E324:E348)</f>
        <v>20300</v>
      </c>
      <c r="F323" s="59">
        <f>SUM(F324:F348)</f>
        <v>20676898.42</v>
      </c>
      <c r="G323" s="155">
        <f>SUM(G324:G348)</f>
        <v>8802386.08</v>
      </c>
      <c r="H323" s="91">
        <f>F323-E323</f>
        <v>20656598.42</v>
      </c>
      <c r="I323" s="167">
        <v>8988843.35</v>
      </c>
      <c r="J323" s="167">
        <v>9863976.32</v>
      </c>
      <c r="K323" s="168">
        <f t="shared" si="14"/>
        <v>9884276.32</v>
      </c>
      <c r="L323" s="168"/>
      <c r="N323" s="167">
        <v>9627137.07</v>
      </c>
      <c r="O323" s="91">
        <v>9939178.07</v>
      </c>
      <c r="P323" s="91">
        <f t="shared" si="15"/>
        <v>9959478.07</v>
      </c>
    </row>
    <row r="324" spans="1:16" ht="34.5" customHeight="1">
      <c r="A324" s="101" t="s">
        <v>411</v>
      </c>
      <c r="B324" s="16" t="s">
        <v>347</v>
      </c>
      <c r="C324" s="37">
        <v>800</v>
      </c>
      <c r="D324" s="56"/>
      <c r="E324" s="56"/>
      <c r="F324" s="113">
        <v>44022</v>
      </c>
      <c r="G324" s="156">
        <v>44022</v>
      </c>
      <c r="I324" s="167">
        <v>44022</v>
      </c>
      <c r="J324" s="167">
        <v>52460</v>
      </c>
      <c r="K324" s="168">
        <f t="shared" si="14"/>
        <v>52460</v>
      </c>
      <c r="L324" s="168"/>
      <c r="N324" s="167">
        <v>52460</v>
      </c>
      <c r="O324" s="91">
        <v>64501</v>
      </c>
      <c r="P324" s="91">
        <f t="shared" si="15"/>
        <v>64501</v>
      </c>
    </row>
    <row r="325" spans="1:16" ht="51" customHeight="1">
      <c r="A325" s="38" t="s">
        <v>401</v>
      </c>
      <c r="B325" s="16" t="s">
        <v>346</v>
      </c>
      <c r="C325" s="37">
        <v>200</v>
      </c>
      <c r="D325" s="56"/>
      <c r="E325" s="56"/>
      <c r="F325" s="74">
        <v>38673.74</v>
      </c>
      <c r="G325" s="156">
        <v>117180</v>
      </c>
      <c r="I325" s="167">
        <v>117180</v>
      </c>
      <c r="J325" s="167">
        <v>117180</v>
      </c>
      <c r="K325" s="168">
        <f t="shared" si="14"/>
        <v>117180</v>
      </c>
      <c r="L325" s="168"/>
      <c r="N325" s="167">
        <v>0</v>
      </c>
      <c r="O325" s="91">
        <v>0</v>
      </c>
      <c r="P325" s="91">
        <f t="shared" si="15"/>
        <v>0</v>
      </c>
    </row>
    <row r="326" spans="1:16" ht="57.75" customHeight="1">
      <c r="A326" s="38" t="s">
        <v>348</v>
      </c>
      <c r="B326" s="16" t="s">
        <v>349</v>
      </c>
      <c r="C326" s="37">
        <v>400</v>
      </c>
      <c r="D326" s="56"/>
      <c r="E326" s="56"/>
      <c r="F326" s="74">
        <v>0</v>
      </c>
      <c r="G326" s="156"/>
      <c r="I326" s="167"/>
      <c r="J326" s="167">
        <v>0</v>
      </c>
      <c r="K326" s="168">
        <f t="shared" si="14"/>
        <v>0</v>
      </c>
      <c r="L326" s="168"/>
      <c r="N326" s="167">
        <v>0</v>
      </c>
      <c r="O326" s="91">
        <v>0</v>
      </c>
      <c r="P326" s="91">
        <f t="shared" si="15"/>
        <v>0</v>
      </c>
    </row>
    <row r="327" spans="1:16" ht="84.75" customHeight="1">
      <c r="A327" s="38" t="s">
        <v>418</v>
      </c>
      <c r="B327" s="16" t="s">
        <v>413</v>
      </c>
      <c r="C327" s="37">
        <v>200</v>
      </c>
      <c r="D327" s="56"/>
      <c r="E327" s="56"/>
      <c r="F327" s="74">
        <v>0</v>
      </c>
      <c r="G327" s="156"/>
      <c r="I327" s="167"/>
      <c r="J327" s="167">
        <v>0</v>
      </c>
      <c r="K327" s="168">
        <f t="shared" si="14"/>
        <v>0</v>
      </c>
      <c r="L327" s="168"/>
      <c r="N327" s="167">
        <v>0</v>
      </c>
      <c r="O327" s="91">
        <v>0</v>
      </c>
      <c r="P327" s="91">
        <f t="shared" si="15"/>
        <v>0</v>
      </c>
    </row>
    <row r="328" spans="1:16" ht="50.25" customHeight="1">
      <c r="A328" s="38" t="s">
        <v>633</v>
      </c>
      <c r="B328" s="16" t="s">
        <v>662</v>
      </c>
      <c r="C328" s="37">
        <v>200</v>
      </c>
      <c r="D328" s="56"/>
      <c r="E328" s="56"/>
      <c r="F328" s="74">
        <v>816533.33</v>
      </c>
      <c r="G328" s="156">
        <v>816533.33</v>
      </c>
      <c r="I328" s="167">
        <v>816533.33</v>
      </c>
      <c r="J328" s="167">
        <v>1016533.33</v>
      </c>
      <c r="K328" s="168">
        <f t="shared" si="14"/>
        <v>1016533.33</v>
      </c>
      <c r="L328" s="168"/>
      <c r="N328" s="167">
        <v>1016533.33</v>
      </c>
      <c r="O328" s="91">
        <v>1016533.33</v>
      </c>
      <c r="P328" s="91">
        <f t="shared" si="15"/>
        <v>1016533.33</v>
      </c>
    </row>
    <row r="329" spans="1:16" ht="66" customHeight="1">
      <c r="A329" s="38" t="s">
        <v>420</v>
      </c>
      <c r="B329" s="16" t="s">
        <v>419</v>
      </c>
      <c r="C329" s="37">
        <v>200</v>
      </c>
      <c r="D329" s="56"/>
      <c r="E329" s="56"/>
      <c r="F329" s="74">
        <v>119659.25</v>
      </c>
      <c r="G329" s="156">
        <v>119659.25</v>
      </c>
      <c r="I329" s="167">
        <v>119659.25</v>
      </c>
      <c r="J329" s="167">
        <v>119659.25</v>
      </c>
      <c r="K329" s="168">
        <f t="shared" si="14"/>
        <v>119659.25</v>
      </c>
      <c r="L329" s="168"/>
      <c r="N329" s="167">
        <v>0</v>
      </c>
      <c r="O329" s="91">
        <v>0</v>
      </c>
      <c r="P329" s="91">
        <f t="shared" si="15"/>
        <v>0</v>
      </c>
    </row>
    <row r="330" spans="1:16" ht="74.25" customHeight="1">
      <c r="A330" s="38" t="s">
        <v>492</v>
      </c>
      <c r="B330" s="16" t="s">
        <v>491</v>
      </c>
      <c r="C330" s="37">
        <v>200</v>
      </c>
      <c r="D330" s="56"/>
      <c r="E330" s="56"/>
      <c r="F330" s="74">
        <v>0</v>
      </c>
      <c r="G330" s="156"/>
      <c r="I330" s="167"/>
      <c r="J330" s="167">
        <v>0</v>
      </c>
      <c r="K330" s="168">
        <f t="shared" si="14"/>
        <v>0</v>
      </c>
      <c r="L330" s="168"/>
      <c r="N330" s="167">
        <v>0</v>
      </c>
      <c r="O330" s="91">
        <v>0</v>
      </c>
      <c r="P330" s="91">
        <f t="shared" si="15"/>
        <v>0</v>
      </c>
    </row>
    <row r="331" spans="1:16" ht="55.5" customHeight="1">
      <c r="A331" s="38" t="s">
        <v>499</v>
      </c>
      <c r="B331" s="16" t="s">
        <v>498</v>
      </c>
      <c r="C331" s="37">
        <v>200</v>
      </c>
      <c r="D331" s="56"/>
      <c r="E331" s="56"/>
      <c r="F331" s="74"/>
      <c r="G331" s="156"/>
      <c r="I331" s="167"/>
      <c r="K331" s="168"/>
      <c r="L331" s="168"/>
      <c r="O331" s="91"/>
      <c r="P331" s="91"/>
    </row>
    <row r="332" spans="1:16" ht="114.75" customHeight="1">
      <c r="A332" s="39" t="s">
        <v>849</v>
      </c>
      <c r="B332" s="16" t="s">
        <v>1336</v>
      </c>
      <c r="C332" s="37">
        <v>800</v>
      </c>
      <c r="D332" s="56"/>
      <c r="E332" s="56"/>
      <c r="F332" s="74">
        <v>69684.75</v>
      </c>
      <c r="G332" s="156">
        <v>69684.75</v>
      </c>
      <c r="I332" s="167">
        <v>69684.75</v>
      </c>
      <c r="J332" s="167">
        <v>69684.75</v>
      </c>
      <c r="K332" s="168">
        <f t="shared" si="14"/>
        <v>69684.75</v>
      </c>
      <c r="L332" s="168"/>
      <c r="N332" s="167">
        <v>69684.75</v>
      </c>
      <c r="O332" s="91">
        <v>69684.75</v>
      </c>
      <c r="P332" s="91">
        <f t="shared" si="15"/>
        <v>69684.75</v>
      </c>
    </row>
    <row r="333" spans="1:16" ht="32.25" customHeight="1">
      <c r="A333" s="102" t="s">
        <v>856</v>
      </c>
      <c r="B333" s="16" t="s">
        <v>889</v>
      </c>
      <c r="C333" s="37">
        <v>800</v>
      </c>
      <c r="D333" s="56"/>
      <c r="E333" s="56"/>
      <c r="F333" s="298">
        <v>467142.19</v>
      </c>
      <c r="G333" s="156">
        <v>380000</v>
      </c>
      <c r="I333" s="167">
        <v>380000</v>
      </c>
      <c r="J333" s="167">
        <v>300000</v>
      </c>
      <c r="K333" s="168">
        <f t="shared" si="14"/>
        <v>300000</v>
      </c>
      <c r="L333" s="168"/>
      <c r="N333" s="167">
        <v>300000</v>
      </c>
      <c r="O333" s="91">
        <v>300000</v>
      </c>
      <c r="P333" s="91">
        <f t="shared" si="15"/>
        <v>300000</v>
      </c>
    </row>
    <row r="334" spans="1:16" ht="143.25" customHeight="1" hidden="1">
      <c r="A334" s="38" t="s">
        <v>410</v>
      </c>
      <c r="B334" s="16" t="s">
        <v>409</v>
      </c>
      <c r="C334" s="37">
        <v>800</v>
      </c>
      <c r="D334" s="56"/>
      <c r="E334" s="56"/>
      <c r="F334" s="56">
        <v>0</v>
      </c>
      <c r="G334" s="158"/>
      <c r="I334" s="167"/>
      <c r="J334" s="167">
        <v>0</v>
      </c>
      <c r="K334" s="168">
        <f t="shared" si="14"/>
        <v>0</v>
      </c>
      <c r="L334" s="168"/>
      <c r="N334" s="167">
        <v>0</v>
      </c>
      <c r="O334" s="91">
        <v>0</v>
      </c>
      <c r="P334" s="91">
        <f t="shared" si="15"/>
        <v>0</v>
      </c>
    </row>
    <row r="335" spans="1:16" ht="80.25" customHeight="1">
      <c r="A335" s="102" t="s">
        <v>948</v>
      </c>
      <c r="B335" s="72" t="s">
        <v>350</v>
      </c>
      <c r="C335" s="73">
        <v>200</v>
      </c>
      <c r="D335" s="74">
        <v>59850</v>
      </c>
      <c r="E335" s="74"/>
      <c r="F335" s="113">
        <v>61966.66</v>
      </c>
      <c r="G335" s="156">
        <v>79272</v>
      </c>
      <c r="I335" s="167">
        <v>61039.02</v>
      </c>
      <c r="J335" s="167">
        <v>61406.66</v>
      </c>
      <c r="K335" s="168">
        <f t="shared" si="14"/>
        <v>61406.66</v>
      </c>
      <c r="L335" s="168"/>
      <c r="N335" s="167">
        <v>61406.66</v>
      </c>
      <c r="O335" s="91">
        <v>61406.66</v>
      </c>
      <c r="P335" s="91">
        <f t="shared" si="15"/>
        <v>61406.66</v>
      </c>
    </row>
    <row r="336" spans="1:16" ht="67.5" customHeight="1">
      <c r="A336" s="102" t="s">
        <v>1070</v>
      </c>
      <c r="B336" s="72" t="s">
        <v>1076</v>
      </c>
      <c r="C336" s="73">
        <v>200</v>
      </c>
      <c r="D336" s="74"/>
      <c r="E336" s="74"/>
      <c r="F336" s="74"/>
      <c r="G336" s="156"/>
      <c r="I336" s="167"/>
      <c r="J336" s="167">
        <v>898633.33</v>
      </c>
      <c r="K336" s="168">
        <f t="shared" si="14"/>
        <v>898633.33</v>
      </c>
      <c r="L336" s="168"/>
      <c r="N336" s="167">
        <v>898633.33</v>
      </c>
      <c r="O336" s="91">
        <v>898633.33</v>
      </c>
      <c r="P336" s="91">
        <f t="shared" si="15"/>
        <v>898633.33</v>
      </c>
    </row>
    <row r="337" spans="1:16" ht="67.5" customHeight="1">
      <c r="A337" s="102" t="s">
        <v>1073</v>
      </c>
      <c r="B337" s="72" t="s">
        <v>1077</v>
      </c>
      <c r="C337" s="73">
        <v>200</v>
      </c>
      <c r="D337" s="74"/>
      <c r="E337" s="74"/>
      <c r="F337" s="74">
        <v>0</v>
      </c>
      <c r="G337" s="156"/>
      <c r="I337" s="167"/>
      <c r="J337" s="167">
        <v>0</v>
      </c>
      <c r="K337" s="168">
        <f t="shared" si="14"/>
        <v>0</v>
      </c>
      <c r="L337" s="168"/>
      <c r="N337" s="167">
        <v>0</v>
      </c>
      <c r="O337" s="91">
        <v>0</v>
      </c>
      <c r="P337" s="91">
        <f t="shared" si="15"/>
        <v>0</v>
      </c>
    </row>
    <row r="338" spans="1:16" ht="67.5" customHeight="1">
      <c r="A338" s="102" t="s">
        <v>1102</v>
      </c>
      <c r="B338" s="72" t="s">
        <v>1077</v>
      </c>
      <c r="C338" s="73">
        <v>400</v>
      </c>
      <c r="D338" s="74"/>
      <c r="E338" s="74"/>
      <c r="F338" s="74"/>
      <c r="G338" s="156"/>
      <c r="I338" s="167"/>
      <c r="J338" s="167">
        <v>101000</v>
      </c>
      <c r="K338" s="168">
        <f t="shared" si="14"/>
        <v>101000</v>
      </c>
      <c r="L338" s="168"/>
      <c r="N338" s="167">
        <v>101000</v>
      </c>
      <c r="O338" s="91">
        <v>101000</v>
      </c>
      <c r="P338" s="91">
        <f t="shared" si="15"/>
        <v>101000</v>
      </c>
    </row>
    <row r="339" spans="1:16" ht="53.25" customHeight="1">
      <c r="A339" s="102" t="s">
        <v>1074</v>
      </c>
      <c r="B339" s="72" t="s">
        <v>1077</v>
      </c>
      <c r="C339" s="73">
        <v>800</v>
      </c>
      <c r="D339" s="74"/>
      <c r="E339" s="74"/>
      <c r="F339" s="74"/>
      <c r="G339" s="156"/>
      <c r="I339" s="167"/>
      <c r="J339" s="167">
        <v>20200</v>
      </c>
      <c r="K339" s="168">
        <f t="shared" si="14"/>
        <v>20200</v>
      </c>
      <c r="L339" s="168"/>
      <c r="N339" s="167">
        <v>20200</v>
      </c>
      <c r="O339" s="91">
        <v>20200</v>
      </c>
      <c r="P339" s="91">
        <f t="shared" si="15"/>
        <v>20200</v>
      </c>
    </row>
    <row r="340" spans="1:16" ht="60" customHeight="1">
      <c r="A340" s="102" t="s">
        <v>1143</v>
      </c>
      <c r="B340" s="72" t="s">
        <v>1141</v>
      </c>
      <c r="C340" s="73">
        <v>200</v>
      </c>
      <c r="D340" s="74"/>
      <c r="E340" s="74"/>
      <c r="F340" s="74"/>
      <c r="G340" s="156"/>
      <c r="I340" s="167"/>
      <c r="K340" s="168"/>
      <c r="L340" s="168"/>
      <c r="O340" s="91"/>
      <c r="P340" s="91"/>
    </row>
    <row r="341" spans="1:16" ht="77.25" customHeight="1">
      <c r="A341" s="102" t="s">
        <v>1337</v>
      </c>
      <c r="B341" s="72" t="s">
        <v>1338</v>
      </c>
      <c r="C341" s="73">
        <v>400</v>
      </c>
      <c r="D341" s="74"/>
      <c r="E341" s="74"/>
      <c r="F341" s="74">
        <v>11767008</v>
      </c>
      <c r="G341" s="156"/>
      <c r="I341" s="167"/>
      <c r="K341" s="168"/>
      <c r="L341" s="168"/>
      <c r="O341" s="91"/>
      <c r="P341" s="91"/>
    </row>
    <row r="342" spans="1:16" ht="23.25" customHeight="1">
      <c r="A342" s="81" t="s">
        <v>1099</v>
      </c>
      <c r="B342" s="72" t="s">
        <v>1100</v>
      </c>
      <c r="C342" s="73">
        <v>800</v>
      </c>
      <c r="D342" s="74"/>
      <c r="E342" s="74">
        <v>20300</v>
      </c>
      <c r="F342" s="74">
        <v>20300</v>
      </c>
      <c r="G342" s="156"/>
      <c r="I342" s="167"/>
      <c r="J342" s="167">
        <v>15000</v>
      </c>
      <c r="K342" s="168">
        <f t="shared" si="14"/>
        <v>35300</v>
      </c>
      <c r="L342" s="168"/>
      <c r="N342" s="167">
        <v>15000</v>
      </c>
      <c r="O342" s="91">
        <v>15000</v>
      </c>
      <c r="P342" s="91">
        <f t="shared" si="15"/>
        <v>35300</v>
      </c>
    </row>
    <row r="343" spans="1:16" ht="130.5" customHeight="1">
      <c r="A343" s="102" t="s">
        <v>402</v>
      </c>
      <c r="B343" s="72" t="s">
        <v>489</v>
      </c>
      <c r="C343" s="73">
        <v>200</v>
      </c>
      <c r="D343" s="74">
        <v>63180</v>
      </c>
      <c r="E343" s="74"/>
      <c r="F343" s="113">
        <v>140392</v>
      </c>
      <c r="G343" s="156">
        <v>140392</v>
      </c>
      <c r="I343" s="167">
        <v>140392</v>
      </c>
      <c r="J343" s="167">
        <v>140392</v>
      </c>
      <c r="K343" s="168">
        <f aca="true" t="shared" si="17" ref="K343:K357">J343+E343</f>
        <v>140392</v>
      </c>
      <c r="L343" s="168"/>
      <c r="N343" s="167">
        <v>140392</v>
      </c>
      <c r="O343" s="91">
        <v>140392</v>
      </c>
      <c r="P343" s="91">
        <f t="shared" si="15"/>
        <v>140392</v>
      </c>
    </row>
    <row r="344" spans="1:16" ht="68.25" customHeight="1">
      <c r="A344" s="102" t="s">
        <v>351</v>
      </c>
      <c r="B344" s="72" t="s">
        <v>352</v>
      </c>
      <c r="C344" s="73">
        <v>600</v>
      </c>
      <c r="D344" s="74"/>
      <c r="E344" s="74"/>
      <c r="F344" s="74">
        <v>0</v>
      </c>
      <c r="G344" s="158"/>
      <c r="I344" s="167"/>
      <c r="J344" s="167">
        <v>0</v>
      </c>
      <c r="K344" s="168">
        <f t="shared" si="17"/>
        <v>0</v>
      </c>
      <c r="L344" s="168"/>
      <c r="N344" s="167">
        <v>0</v>
      </c>
      <c r="O344" s="91">
        <v>0</v>
      </c>
      <c r="P344" s="91">
        <f t="shared" si="15"/>
        <v>0</v>
      </c>
    </row>
    <row r="345" spans="1:16" ht="66" customHeight="1">
      <c r="A345" s="102" t="s">
        <v>1126</v>
      </c>
      <c r="B345" s="72" t="s">
        <v>1123</v>
      </c>
      <c r="C345" s="73">
        <v>500</v>
      </c>
      <c r="D345" s="74"/>
      <c r="E345" s="74"/>
      <c r="F345" s="74"/>
      <c r="G345" s="158"/>
      <c r="I345" s="167"/>
      <c r="K345" s="168"/>
      <c r="L345" s="168"/>
      <c r="O345" s="91">
        <v>300000</v>
      </c>
      <c r="P345" s="91">
        <f t="shared" si="15"/>
        <v>300000</v>
      </c>
    </row>
    <row r="346" spans="1:16" ht="101.25" customHeight="1">
      <c r="A346" s="102" t="s">
        <v>1339</v>
      </c>
      <c r="B346" s="72" t="s">
        <v>1340</v>
      </c>
      <c r="C346" s="73">
        <v>500</v>
      </c>
      <c r="D346" s="74"/>
      <c r="E346" s="74"/>
      <c r="F346" s="74"/>
      <c r="G346" s="158"/>
      <c r="I346" s="167"/>
      <c r="K346" s="168"/>
      <c r="L346" s="168"/>
      <c r="O346" s="91"/>
      <c r="P346" s="91"/>
    </row>
    <row r="347" spans="1:16" ht="81" customHeight="1">
      <c r="A347" s="102" t="s">
        <v>1048</v>
      </c>
      <c r="B347" s="72" t="s">
        <v>353</v>
      </c>
      <c r="C347" s="73">
        <v>800</v>
      </c>
      <c r="D347" s="74"/>
      <c r="E347" s="74"/>
      <c r="F347" s="113">
        <v>1035000</v>
      </c>
      <c r="G347" s="158">
        <v>1035000</v>
      </c>
      <c r="I347" s="167">
        <v>0</v>
      </c>
      <c r="J347" s="167">
        <v>1035000</v>
      </c>
      <c r="K347" s="168">
        <f t="shared" si="17"/>
        <v>1035000</v>
      </c>
      <c r="L347" s="168"/>
      <c r="N347" s="167">
        <v>1035000</v>
      </c>
      <c r="O347" s="91">
        <v>1035000</v>
      </c>
      <c r="P347" s="91">
        <f t="shared" si="15"/>
        <v>1035000</v>
      </c>
    </row>
    <row r="348" spans="1:16" ht="159" customHeight="1">
      <c r="A348" s="103" t="s">
        <v>354</v>
      </c>
      <c r="B348" s="72" t="s">
        <v>355</v>
      </c>
      <c r="C348" s="73">
        <v>600</v>
      </c>
      <c r="D348" s="74">
        <v>208560</v>
      </c>
      <c r="E348" s="74"/>
      <c r="F348" s="74">
        <v>6096516.5</v>
      </c>
      <c r="G348" s="158">
        <v>6000642.75</v>
      </c>
      <c r="H348" s="91"/>
      <c r="I348" s="167">
        <v>6044183</v>
      </c>
      <c r="J348" s="167">
        <v>5606660</v>
      </c>
      <c r="K348" s="168">
        <f t="shared" si="17"/>
        <v>5606660</v>
      </c>
      <c r="L348" s="168"/>
      <c r="N348" s="167">
        <v>5606660</v>
      </c>
      <c r="O348" s="91">
        <v>5606660</v>
      </c>
      <c r="P348" s="91">
        <f t="shared" si="15"/>
        <v>5606660</v>
      </c>
    </row>
    <row r="349" spans="1:16" ht="49.5" customHeight="1">
      <c r="A349" s="79" t="s">
        <v>356</v>
      </c>
      <c r="B349" s="18" t="s">
        <v>357</v>
      </c>
      <c r="C349" s="98"/>
      <c r="D349" s="82">
        <f aca="true" t="shared" si="18" ref="D349:G352">D350</f>
        <v>0</v>
      </c>
      <c r="E349" s="82">
        <f t="shared" si="18"/>
        <v>0</v>
      </c>
      <c r="F349" s="82">
        <f>F350</f>
        <v>16568.11</v>
      </c>
      <c r="G349" s="154">
        <f>G350</f>
        <v>5220</v>
      </c>
      <c r="I349" s="167">
        <v>9106</v>
      </c>
      <c r="J349" s="167">
        <v>6357.740000000001</v>
      </c>
      <c r="K349" s="168">
        <f t="shared" si="17"/>
        <v>6357.740000000001</v>
      </c>
      <c r="L349" s="168"/>
      <c r="N349" s="167">
        <v>3481.9700000000007</v>
      </c>
      <c r="O349" s="91">
        <v>3481.9700000000007</v>
      </c>
      <c r="P349" s="91">
        <f t="shared" si="15"/>
        <v>3481.9700000000007</v>
      </c>
    </row>
    <row r="350" spans="1:16" ht="15.75">
      <c r="A350" s="80" t="s">
        <v>0</v>
      </c>
      <c r="B350" s="15" t="s">
        <v>358</v>
      </c>
      <c r="C350" s="36"/>
      <c r="D350" s="59">
        <f t="shared" si="18"/>
        <v>0</v>
      </c>
      <c r="E350" s="59">
        <f t="shared" si="18"/>
        <v>0</v>
      </c>
      <c r="F350" s="59">
        <f t="shared" si="18"/>
        <v>16568.11</v>
      </c>
      <c r="G350" s="155">
        <f t="shared" si="18"/>
        <v>5220</v>
      </c>
      <c r="I350" s="167">
        <v>9106</v>
      </c>
      <c r="J350" s="167">
        <v>6357.740000000001</v>
      </c>
      <c r="K350" s="168">
        <f t="shared" si="17"/>
        <v>6357.740000000001</v>
      </c>
      <c r="L350" s="168"/>
      <c r="N350" s="167">
        <v>3481.9700000000007</v>
      </c>
      <c r="O350" s="91">
        <v>3481.9700000000007</v>
      </c>
      <c r="P350" s="91">
        <f t="shared" si="15"/>
        <v>3481.9700000000007</v>
      </c>
    </row>
    <row r="351" spans="1:16" ht="69.75" customHeight="1">
      <c r="A351" s="102" t="s">
        <v>1067</v>
      </c>
      <c r="B351" s="72" t="s">
        <v>359</v>
      </c>
      <c r="C351" s="73">
        <v>200</v>
      </c>
      <c r="D351" s="74"/>
      <c r="E351" s="74"/>
      <c r="F351" s="74">
        <v>16568.11</v>
      </c>
      <c r="G351" s="158">
        <v>5220</v>
      </c>
      <c r="H351" s="91"/>
      <c r="I351" s="167">
        <v>9106</v>
      </c>
      <c r="J351" s="167">
        <v>6357.740000000001</v>
      </c>
      <c r="K351" s="168">
        <f t="shared" si="17"/>
        <v>6357.740000000001</v>
      </c>
      <c r="L351" s="168"/>
      <c r="N351" s="167">
        <v>3481.9700000000007</v>
      </c>
      <c r="O351" s="91">
        <v>3481.9700000000007</v>
      </c>
      <c r="P351" s="91">
        <f aca="true" t="shared" si="19" ref="P351:P357">O351+E351</f>
        <v>3481.9700000000007</v>
      </c>
    </row>
    <row r="352" spans="1:16" ht="69" customHeight="1">
      <c r="A352" s="79" t="s">
        <v>362</v>
      </c>
      <c r="B352" s="18" t="s">
        <v>360</v>
      </c>
      <c r="C352" s="98"/>
      <c r="D352" s="82" t="e">
        <f t="shared" si="18"/>
        <v>#REF!</v>
      </c>
      <c r="E352" s="82">
        <f t="shared" si="18"/>
        <v>0</v>
      </c>
      <c r="F352" s="82">
        <f>F353</f>
        <v>0</v>
      </c>
      <c r="G352" s="154">
        <f>G353</f>
        <v>0</v>
      </c>
      <c r="I352" s="167">
        <v>0</v>
      </c>
      <c r="J352" s="167">
        <v>0</v>
      </c>
      <c r="K352" s="168">
        <f t="shared" si="17"/>
        <v>0</v>
      </c>
      <c r="L352" s="168"/>
      <c r="N352" s="167">
        <v>0</v>
      </c>
      <c r="O352" s="91">
        <v>0</v>
      </c>
      <c r="P352" s="91">
        <f t="shared" si="19"/>
        <v>0</v>
      </c>
    </row>
    <row r="353" spans="1:16" ht="15.75">
      <c r="A353" s="80" t="s">
        <v>0</v>
      </c>
      <c r="B353" s="15" t="s">
        <v>361</v>
      </c>
      <c r="C353" s="36"/>
      <c r="D353" s="59" t="e">
        <f>#REF!</f>
        <v>#REF!</v>
      </c>
      <c r="E353" s="59">
        <f>SUM(E354:E356)</f>
        <v>0</v>
      </c>
      <c r="F353" s="59">
        <f>SUM(F354:F356)</f>
        <v>0</v>
      </c>
      <c r="G353" s="155">
        <f>SUM(G355:G355)</f>
        <v>0</v>
      </c>
      <c r="H353" s="91"/>
      <c r="I353" s="167">
        <v>0</v>
      </c>
      <c r="J353" s="167">
        <v>0</v>
      </c>
      <c r="K353" s="168">
        <f t="shared" si="17"/>
        <v>0</v>
      </c>
      <c r="L353" s="168"/>
      <c r="N353" s="167">
        <v>0</v>
      </c>
      <c r="O353" s="91">
        <v>0</v>
      </c>
      <c r="P353" s="91">
        <f t="shared" si="19"/>
        <v>0</v>
      </c>
    </row>
    <row r="354" spans="1:16" ht="87.75" customHeight="1">
      <c r="A354" s="177" t="s">
        <v>933</v>
      </c>
      <c r="B354" s="72" t="s">
        <v>930</v>
      </c>
      <c r="C354" s="73">
        <v>600</v>
      </c>
      <c r="D354" s="74"/>
      <c r="E354" s="74"/>
      <c r="F354" s="74">
        <v>0</v>
      </c>
      <c r="G354" s="156">
        <v>0</v>
      </c>
      <c r="H354" s="74">
        <v>300000</v>
      </c>
      <c r="I354" s="167">
        <v>0</v>
      </c>
      <c r="J354" s="167">
        <v>0</v>
      </c>
      <c r="K354" s="168">
        <f t="shared" si="17"/>
        <v>0</v>
      </c>
      <c r="L354" s="168"/>
      <c r="N354" s="167">
        <v>0</v>
      </c>
      <c r="O354" s="91">
        <v>0</v>
      </c>
      <c r="P354" s="91">
        <f t="shared" si="19"/>
        <v>0</v>
      </c>
    </row>
    <row r="355" spans="1:16" ht="66" customHeight="1">
      <c r="A355" s="38" t="s">
        <v>822</v>
      </c>
      <c r="B355" s="16" t="s">
        <v>821</v>
      </c>
      <c r="C355" s="37">
        <v>200</v>
      </c>
      <c r="D355" s="56"/>
      <c r="E355" s="56"/>
      <c r="F355" s="56">
        <v>0</v>
      </c>
      <c r="G355" s="158"/>
      <c r="I355" s="167"/>
      <c r="J355" s="167">
        <v>0</v>
      </c>
      <c r="K355" s="168">
        <f t="shared" si="17"/>
        <v>0</v>
      </c>
      <c r="L355" s="168"/>
      <c r="N355" s="167">
        <v>0</v>
      </c>
      <c r="O355" s="91">
        <v>0</v>
      </c>
      <c r="P355" s="91">
        <f t="shared" si="19"/>
        <v>0</v>
      </c>
    </row>
    <row r="356" spans="1:16" ht="66" customHeight="1">
      <c r="A356" s="103" t="s">
        <v>814</v>
      </c>
      <c r="B356" s="16" t="s">
        <v>1345</v>
      </c>
      <c r="C356" s="37">
        <v>200</v>
      </c>
      <c r="D356" s="56"/>
      <c r="E356" s="56"/>
      <c r="F356" s="56">
        <v>0</v>
      </c>
      <c r="G356" s="158"/>
      <c r="I356" s="167"/>
      <c r="K356" s="168"/>
      <c r="L356" s="168"/>
      <c r="O356" s="91"/>
      <c r="P356" s="91"/>
    </row>
    <row r="357" spans="1:16" ht="15.75">
      <c r="A357" s="79" t="s">
        <v>110</v>
      </c>
      <c r="B357" s="107"/>
      <c r="C357" s="107"/>
      <c r="D357" s="108" t="e">
        <f>D11+D18+D56+D75+D88+D116+D130+D156+D199+D209+D270+D313+D322+#REF!+#REF!+#REF!+D349</f>
        <v>#REF!</v>
      </c>
      <c r="E357" s="192">
        <f>E11+E18+E56+E75+E88+E116+E130+E156+E199+E209+E270+E313+E322+E349+E352</f>
        <v>2321158.15</v>
      </c>
      <c r="F357" s="192">
        <f>F11+F18+F56+F75+F88+F116+F130+F156+F199+F209+F270+F313+F322+F349+F352</f>
        <v>428582507.47</v>
      </c>
      <c r="G357" s="161" t="e">
        <f>G11+G18+G56+G75+G88+G116+G130+G156+G199+G209+G270+G313+G322+G349+G352</f>
        <v>#REF!</v>
      </c>
      <c r="H357" s="91">
        <f>F357-E357</f>
        <v>426261349.32000005</v>
      </c>
      <c r="I357" s="167">
        <v>393166312.21999997</v>
      </c>
      <c r="J357" s="167">
        <v>364571460.24</v>
      </c>
      <c r="K357" s="168">
        <f t="shared" si="17"/>
        <v>366892618.39</v>
      </c>
      <c r="L357" s="168"/>
      <c r="N357" s="167">
        <v>367647717.0300001</v>
      </c>
      <c r="O357" s="91">
        <v>382674274.4700001</v>
      </c>
      <c r="P357" s="91">
        <f t="shared" si="19"/>
        <v>384995432.62000006</v>
      </c>
    </row>
    <row r="358" spans="12:15" ht="12.75">
      <c r="L358" s="168"/>
      <c r="O358" s="91"/>
    </row>
    <row r="359" spans="6:12" ht="12.75">
      <c r="F359" s="286"/>
      <c r="L359" s="168"/>
    </row>
    <row r="360" ht="12.75">
      <c r="F360" s="274"/>
    </row>
    <row r="361" spans="5:6" ht="12.75">
      <c r="E361" s="91"/>
      <c r="F361" s="273"/>
    </row>
    <row r="362" ht="12.75">
      <c r="F362" s="273"/>
    </row>
    <row r="363" ht="12.75">
      <c r="F363" s="273"/>
    </row>
    <row r="364" ht="12.75">
      <c r="F364" s="274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8"/>
  <sheetViews>
    <sheetView view="pageBreakPreview" zoomScaleNormal="80" zoomScaleSheetLayoutView="100" workbookViewId="0" topLeftCell="A323">
      <selection activeCell="N212" sqref="N212"/>
    </sheetView>
  </sheetViews>
  <sheetFormatPr defaultColWidth="9.140625" defaultRowHeight="12.75"/>
  <cols>
    <col min="1" max="1" width="73.7109375" style="69" customWidth="1"/>
    <col min="2" max="2" width="16.140625" style="69" customWidth="1"/>
    <col min="3" max="3" width="17.421875" style="69" customWidth="1"/>
    <col min="4" max="4" width="14.7109375" style="69" hidden="1" customWidth="1"/>
    <col min="5" max="6" width="18.8515625" style="69" customWidth="1"/>
    <col min="7" max="8" width="17.140625" style="151" hidden="1" customWidth="1"/>
    <col min="9" max="10" width="25.8515625" style="69" hidden="1" customWidth="1"/>
    <col min="11" max="11" width="1.7109375" style="167" customWidth="1"/>
    <col min="12" max="12" width="42.421875" style="167" hidden="1" customWidth="1"/>
    <col min="13" max="13" width="15.57421875" style="167" customWidth="1"/>
    <col min="14" max="16384" width="9.140625" style="69" customWidth="1"/>
  </cols>
  <sheetData>
    <row r="1" spans="1:6" ht="18" customHeight="1">
      <c r="A1" s="462" t="s">
        <v>119</v>
      </c>
      <c r="B1" s="462"/>
      <c r="C1" s="462"/>
      <c r="D1" s="462"/>
      <c r="E1" s="462"/>
      <c r="F1" s="462"/>
    </row>
    <row r="2" spans="1:6" ht="12.75" customHeight="1">
      <c r="A2" s="462" t="s">
        <v>75</v>
      </c>
      <c r="B2" s="462"/>
      <c r="C2" s="462"/>
      <c r="D2" s="462"/>
      <c r="E2" s="462"/>
      <c r="F2" s="462"/>
    </row>
    <row r="3" spans="1:6" ht="15.75">
      <c r="A3" s="462" t="s">
        <v>1165</v>
      </c>
      <c r="B3" s="462"/>
      <c r="C3" s="462"/>
      <c r="D3" s="462"/>
      <c r="E3" s="462"/>
      <c r="F3" s="462"/>
    </row>
    <row r="4" spans="1:6" ht="87" customHeight="1">
      <c r="A4" s="461" t="s">
        <v>1150</v>
      </c>
      <c r="B4" s="461"/>
      <c r="C4" s="461"/>
      <c r="D4" s="461"/>
      <c r="E4" s="461"/>
      <c r="F4" s="461"/>
    </row>
    <row r="5" spans="1:6" ht="15.75">
      <c r="A5" s="441"/>
      <c r="B5" s="441"/>
      <c r="C5" s="441"/>
      <c r="D5" s="441"/>
      <c r="E5" s="441"/>
      <c r="F5" s="441"/>
    </row>
    <row r="6" spans="1:2" ht="12.75">
      <c r="A6" s="4"/>
      <c r="B6" s="86"/>
    </row>
    <row r="7" spans="1:8" ht="37.5" customHeight="1">
      <c r="A7" s="463" t="s">
        <v>101</v>
      </c>
      <c r="B7" s="463" t="s">
        <v>196</v>
      </c>
      <c r="C7" s="463" t="s">
        <v>200</v>
      </c>
      <c r="D7" s="463" t="s">
        <v>134</v>
      </c>
      <c r="E7" s="463"/>
      <c r="F7" s="463"/>
      <c r="G7" s="464" t="s">
        <v>928</v>
      </c>
      <c r="H7" s="465"/>
    </row>
    <row r="8" spans="1:8" ht="30" customHeight="1">
      <c r="A8" s="463"/>
      <c r="B8" s="463"/>
      <c r="C8" s="463"/>
      <c r="D8" s="96" t="s">
        <v>140</v>
      </c>
      <c r="E8" s="130" t="s">
        <v>602</v>
      </c>
      <c r="F8" s="130" t="s">
        <v>1147</v>
      </c>
      <c r="G8" s="162" t="s">
        <v>422</v>
      </c>
      <c r="H8" s="163" t="s">
        <v>423</v>
      </c>
    </row>
    <row r="9" spans="1:8" ht="16.5" customHeight="1">
      <c r="A9" s="97">
        <v>1</v>
      </c>
      <c r="B9" s="97">
        <v>2</v>
      </c>
      <c r="C9" s="97">
        <v>3</v>
      </c>
      <c r="D9" s="97">
        <v>4</v>
      </c>
      <c r="E9" s="97">
        <v>4</v>
      </c>
      <c r="F9" s="97">
        <v>5</v>
      </c>
      <c r="G9" s="153">
        <v>4</v>
      </c>
      <c r="H9" s="153">
        <v>5</v>
      </c>
    </row>
    <row r="10" spans="1:8" ht="36" customHeight="1">
      <c r="A10" s="79" t="s">
        <v>434</v>
      </c>
      <c r="B10" s="18" t="s">
        <v>219</v>
      </c>
      <c r="C10" s="67"/>
      <c r="D10" s="82">
        <f>D11</f>
        <v>-816000</v>
      </c>
      <c r="E10" s="82">
        <f>E11+E14</f>
        <v>1000000</v>
      </c>
      <c r="F10" s="82">
        <f>F11+F14</f>
        <v>1000000</v>
      </c>
      <c r="G10" s="154">
        <f>G11+G14</f>
        <v>1000000</v>
      </c>
      <c r="H10" s="154">
        <f>H11+H14</f>
        <v>1000000</v>
      </c>
    </row>
    <row r="11" spans="1:8" ht="31.5">
      <c r="A11" s="71" t="s">
        <v>892</v>
      </c>
      <c r="B11" s="15" t="s">
        <v>220</v>
      </c>
      <c r="C11" s="36"/>
      <c r="D11" s="59">
        <f>SUM(D13:D16)</f>
        <v>-816000</v>
      </c>
      <c r="E11" s="59">
        <f>E12</f>
        <v>700000</v>
      </c>
      <c r="F11" s="59">
        <f>F12</f>
        <v>700000</v>
      </c>
      <c r="G11" s="155">
        <f>G12</f>
        <v>700000</v>
      </c>
      <c r="H11" s="155">
        <f>H12</f>
        <v>700000</v>
      </c>
    </row>
    <row r="12" spans="1:8" ht="31.5">
      <c r="A12" s="71" t="s">
        <v>639</v>
      </c>
      <c r="B12" s="15" t="s">
        <v>221</v>
      </c>
      <c r="C12" s="36"/>
      <c r="D12" s="59"/>
      <c r="E12" s="59">
        <f>SUM(E13)</f>
        <v>700000</v>
      </c>
      <c r="F12" s="59">
        <f>SUM(F13)</f>
        <v>700000</v>
      </c>
      <c r="G12" s="155">
        <f>SUM(G13)</f>
        <v>700000</v>
      </c>
      <c r="H12" s="155">
        <f>SUM(H13)</f>
        <v>700000</v>
      </c>
    </row>
    <row r="13" spans="1:8" ht="63">
      <c r="A13" s="42" t="s">
        <v>384</v>
      </c>
      <c r="B13" s="16" t="s">
        <v>222</v>
      </c>
      <c r="C13" s="37">
        <v>200</v>
      </c>
      <c r="D13" s="56">
        <v>-360000</v>
      </c>
      <c r="E13" s="113">
        <v>700000</v>
      </c>
      <c r="F13" s="113">
        <v>700000</v>
      </c>
      <c r="G13" s="156">
        <v>700000</v>
      </c>
      <c r="H13" s="158">
        <v>700000</v>
      </c>
    </row>
    <row r="14" spans="1:8" ht="31.5">
      <c r="A14" s="71" t="s">
        <v>893</v>
      </c>
      <c r="B14" s="15" t="s">
        <v>895</v>
      </c>
      <c r="C14" s="36"/>
      <c r="D14" s="56"/>
      <c r="E14" s="68">
        <f aca="true" t="shared" si="0" ref="E14:H15">E15</f>
        <v>300000</v>
      </c>
      <c r="F14" s="68">
        <f t="shared" si="0"/>
        <v>300000</v>
      </c>
      <c r="G14" s="157">
        <f t="shared" si="0"/>
        <v>300000</v>
      </c>
      <c r="H14" s="157">
        <f t="shared" si="0"/>
        <v>300000</v>
      </c>
    </row>
    <row r="15" spans="1:8" ht="31.5">
      <c r="A15" s="71" t="s">
        <v>615</v>
      </c>
      <c r="B15" s="15" t="s">
        <v>894</v>
      </c>
      <c r="C15" s="36"/>
      <c r="D15" s="56"/>
      <c r="E15" s="68">
        <f t="shared" si="0"/>
        <v>300000</v>
      </c>
      <c r="F15" s="68">
        <f t="shared" si="0"/>
        <v>300000</v>
      </c>
      <c r="G15" s="157">
        <f t="shared" si="0"/>
        <v>300000</v>
      </c>
      <c r="H15" s="157">
        <f t="shared" si="0"/>
        <v>300000</v>
      </c>
    </row>
    <row r="16" spans="1:8" ht="63" customHeight="1">
      <c r="A16" s="42" t="s">
        <v>385</v>
      </c>
      <c r="B16" s="16" t="s">
        <v>896</v>
      </c>
      <c r="C16" s="37">
        <v>200</v>
      </c>
      <c r="D16" s="56">
        <v>-456000</v>
      </c>
      <c r="E16" s="74">
        <v>300000</v>
      </c>
      <c r="F16" s="74">
        <v>300000</v>
      </c>
      <c r="G16" s="156">
        <v>300000</v>
      </c>
      <c r="H16" s="158">
        <v>300000</v>
      </c>
    </row>
    <row r="17" spans="1:8" ht="31.5">
      <c r="A17" s="79" t="s">
        <v>603</v>
      </c>
      <c r="B17" s="18" t="s">
        <v>223</v>
      </c>
      <c r="C17" s="98"/>
      <c r="D17" s="82" t="e">
        <f>D18+D24+#REF!+#REF!+#REF!+#REF!</f>
        <v>#REF!</v>
      </c>
      <c r="E17" s="82">
        <f>E18+E24+E47+E50</f>
        <v>43962760.99</v>
      </c>
      <c r="F17" s="82">
        <f>F18+F24+F47+F50</f>
        <v>43962760.99</v>
      </c>
      <c r="G17" s="154">
        <f>G18+G24+G47+G50</f>
        <v>40603436.20999999</v>
      </c>
      <c r="H17" s="154">
        <f>H18+H24+H47+H50</f>
        <v>40144257.68</v>
      </c>
    </row>
    <row r="18" spans="1:8" ht="31.5">
      <c r="A18" s="80" t="s">
        <v>224</v>
      </c>
      <c r="B18" s="15" t="s">
        <v>225</v>
      </c>
      <c r="C18" s="36"/>
      <c r="D18" s="59">
        <f>SUM(D20:D20)</f>
        <v>-47100</v>
      </c>
      <c r="E18" s="59">
        <f>E19+E21</f>
        <v>1525503.6</v>
      </c>
      <c r="F18" s="59">
        <f>F19+F21</f>
        <v>1525503.6</v>
      </c>
      <c r="G18" s="155">
        <f>G19+G21</f>
        <v>1335753.76</v>
      </c>
      <c r="H18" s="155">
        <f>H19+H21</f>
        <v>1335753.76</v>
      </c>
    </row>
    <row r="19" spans="1:8" ht="31.5">
      <c r="A19" s="80" t="s">
        <v>226</v>
      </c>
      <c r="B19" s="15" t="s">
        <v>227</v>
      </c>
      <c r="C19" s="36"/>
      <c r="D19" s="59"/>
      <c r="E19" s="59">
        <f>SUM(E20:E20)</f>
        <v>87600</v>
      </c>
      <c r="F19" s="59">
        <f>SUM(F20:F20)</f>
        <v>87600</v>
      </c>
      <c r="G19" s="155">
        <f>SUM(G20:G20)</f>
        <v>81200</v>
      </c>
      <c r="H19" s="155">
        <f>SUM(H20:H20)</f>
        <v>81200</v>
      </c>
    </row>
    <row r="20" spans="1:8" ht="94.5">
      <c r="A20" s="39" t="s">
        <v>666</v>
      </c>
      <c r="B20" s="16" t="s">
        <v>228</v>
      </c>
      <c r="C20" s="37">
        <v>200</v>
      </c>
      <c r="D20" s="56">
        <v>-47100</v>
      </c>
      <c r="E20" s="113">
        <v>87600</v>
      </c>
      <c r="F20" s="113">
        <v>87600</v>
      </c>
      <c r="G20" s="156">
        <v>81200</v>
      </c>
      <c r="H20" s="158">
        <v>81200</v>
      </c>
    </row>
    <row r="21" spans="1:8" ht="31.5">
      <c r="A21" s="99" t="s">
        <v>621</v>
      </c>
      <c r="B21" s="66" t="s">
        <v>616</v>
      </c>
      <c r="C21" s="67"/>
      <c r="D21" s="68"/>
      <c r="E21" s="68">
        <f>SUM(E22:E23)</f>
        <v>1437903.6</v>
      </c>
      <c r="F21" s="68">
        <f>SUM(F22:F23)</f>
        <v>1437903.6</v>
      </c>
      <c r="G21" s="157">
        <f>SUM(G22:G23)</f>
        <v>1254553.76</v>
      </c>
      <c r="H21" s="157">
        <f>SUM(H22:H23)</f>
        <v>1254553.76</v>
      </c>
    </row>
    <row r="22" spans="1:8" ht="63">
      <c r="A22" s="38" t="s">
        <v>400</v>
      </c>
      <c r="B22" s="16" t="s">
        <v>617</v>
      </c>
      <c r="C22" s="37">
        <v>200</v>
      </c>
      <c r="D22" s="56"/>
      <c r="E22" s="74">
        <v>19221.24</v>
      </c>
      <c r="F22" s="74">
        <v>19221.24</v>
      </c>
      <c r="G22" s="156">
        <v>18540.2</v>
      </c>
      <c r="H22" s="158">
        <v>18540.2</v>
      </c>
    </row>
    <row r="23" spans="1:8" ht="51" customHeight="1">
      <c r="A23" s="38" t="s">
        <v>345</v>
      </c>
      <c r="B23" s="16" t="s">
        <v>617</v>
      </c>
      <c r="C23" s="37">
        <v>300</v>
      </c>
      <c r="D23" s="56">
        <v>30000</v>
      </c>
      <c r="E23" s="113">
        <v>1418682.36</v>
      </c>
      <c r="F23" s="113">
        <v>1418682.36</v>
      </c>
      <c r="G23" s="156">
        <v>1236013.56</v>
      </c>
      <c r="H23" s="158">
        <v>1236013.56</v>
      </c>
    </row>
    <row r="24" spans="1:8" ht="31.5">
      <c r="A24" s="80" t="s">
        <v>229</v>
      </c>
      <c r="B24" s="15" t="s">
        <v>230</v>
      </c>
      <c r="C24" s="36"/>
      <c r="D24" s="59" t="e">
        <f>SUM(D28:D315)</f>
        <v>#REF!</v>
      </c>
      <c r="E24" s="59">
        <f>E25+E27+E45</f>
        <v>34196020.06</v>
      </c>
      <c r="F24" s="59">
        <f>F25+F27+F45</f>
        <v>34196020.06</v>
      </c>
      <c r="G24" s="155">
        <f>G25+G27+G45</f>
        <v>31191244.459999993</v>
      </c>
      <c r="H24" s="155">
        <f>H25+H27+H45</f>
        <v>31053766.529999997</v>
      </c>
    </row>
    <row r="25" spans="1:8" ht="47.25">
      <c r="A25" s="80" t="s">
        <v>231</v>
      </c>
      <c r="B25" s="15" t="s">
        <v>232</v>
      </c>
      <c r="C25" s="36"/>
      <c r="D25" s="59"/>
      <c r="E25" s="59">
        <f>E26</f>
        <v>1407577</v>
      </c>
      <c r="F25" s="59">
        <f>F26</f>
        <v>1407577</v>
      </c>
      <c r="G25" s="155">
        <f>G26</f>
        <v>1298844</v>
      </c>
      <c r="H25" s="155">
        <f>H26</f>
        <v>1298844</v>
      </c>
    </row>
    <row r="26" spans="1:8" ht="66.75" customHeight="1">
      <c r="A26" s="38" t="s">
        <v>233</v>
      </c>
      <c r="B26" s="16" t="s">
        <v>234</v>
      </c>
      <c r="C26" s="37">
        <v>100</v>
      </c>
      <c r="D26" s="56">
        <v>1001205</v>
      </c>
      <c r="E26" s="113">
        <v>1407577</v>
      </c>
      <c r="F26" s="113">
        <v>1407577</v>
      </c>
      <c r="G26" s="158">
        <v>1298844</v>
      </c>
      <c r="H26" s="158">
        <v>1298844</v>
      </c>
    </row>
    <row r="27" spans="1:10" ht="78.75">
      <c r="A27" s="100" t="s">
        <v>690</v>
      </c>
      <c r="B27" s="66" t="s">
        <v>235</v>
      </c>
      <c r="C27" s="67"/>
      <c r="D27" s="68"/>
      <c r="E27" s="68">
        <f>SUM(E28:E44)</f>
        <v>32123443.06</v>
      </c>
      <c r="F27" s="68">
        <f>SUM(F28:F44)</f>
        <v>32123443.06</v>
      </c>
      <c r="G27" s="157">
        <f>SUM(G28:G44)</f>
        <v>29329526.059999995</v>
      </c>
      <c r="H27" s="157">
        <f>SUM(H28:H44)</f>
        <v>29207848.529999997</v>
      </c>
      <c r="J27" s="178"/>
    </row>
    <row r="28" spans="1:8" ht="66" customHeight="1">
      <c r="A28" s="38" t="s">
        <v>497</v>
      </c>
      <c r="B28" s="16" t="s">
        <v>237</v>
      </c>
      <c r="C28" s="37">
        <v>100</v>
      </c>
      <c r="D28" s="56">
        <v>15078984</v>
      </c>
      <c r="E28" s="113">
        <v>21385758</v>
      </c>
      <c r="F28" s="113">
        <v>21385758</v>
      </c>
      <c r="G28" s="158">
        <v>19682854.39</v>
      </c>
      <c r="H28" s="158">
        <v>19682854.39</v>
      </c>
    </row>
    <row r="29" spans="1:8" ht="47.25">
      <c r="A29" s="38" t="s">
        <v>386</v>
      </c>
      <c r="B29" s="16" t="s">
        <v>237</v>
      </c>
      <c r="C29" s="37">
        <v>200</v>
      </c>
      <c r="D29" s="56">
        <v>5279911</v>
      </c>
      <c r="E29" s="74">
        <v>1671122.27</v>
      </c>
      <c r="F29" s="74">
        <v>1671122.27</v>
      </c>
      <c r="G29" s="158">
        <v>1584458.56</v>
      </c>
      <c r="H29" s="158">
        <v>1475281.03</v>
      </c>
    </row>
    <row r="30" spans="1:8" ht="31.5">
      <c r="A30" s="38" t="s">
        <v>706</v>
      </c>
      <c r="B30" s="16" t="s">
        <v>237</v>
      </c>
      <c r="C30" s="37">
        <v>300</v>
      </c>
      <c r="D30" s="56"/>
      <c r="E30" s="74">
        <v>0</v>
      </c>
      <c r="F30" s="74">
        <v>0</v>
      </c>
      <c r="G30" s="158">
        <v>0</v>
      </c>
      <c r="H30" s="158">
        <v>0</v>
      </c>
    </row>
    <row r="31" spans="1:8" ht="31.5">
      <c r="A31" s="38" t="s">
        <v>236</v>
      </c>
      <c r="B31" s="16" t="s">
        <v>237</v>
      </c>
      <c r="C31" s="37">
        <v>800</v>
      </c>
      <c r="D31" s="56">
        <v>257000</v>
      </c>
      <c r="E31" s="113">
        <v>14000</v>
      </c>
      <c r="F31" s="113">
        <v>14000</v>
      </c>
      <c r="G31" s="158">
        <v>58000</v>
      </c>
      <c r="H31" s="158">
        <v>58000</v>
      </c>
    </row>
    <row r="32" spans="1:8" ht="47.25">
      <c r="A32" s="38" t="s">
        <v>1413</v>
      </c>
      <c r="B32" s="16" t="s">
        <v>1412</v>
      </c>
      <c r="C32" s="37">
        <v>200</v>
      </c>
      <c r="D32" s="56"/>
      <c r="E32" s="113">
        <v>5246.3</v>
      </c>
      <c r="F32" s="113">
        <v>5246.3</v>
      </c>
      <c r="G32" s="158"/>
      <c r="H32" s="158"/>
    </row>
    <row r="33" spans="1:8" ht="78.75">
      <c r="A33" s="38" t="s">
        <v>681</v>
      </c>
      <c r="B33" s="16" t="s">
        <v>379</v>
      </c>
      <c r="C33" s="37">
        <v>100</v>
      </c>
      <c r="D33" s="56"/>
      <c r="E33" s="74">
        <v>530330.64</v>
      </c>
      <c r="F33" s="74">
        <v>530330.64</v>
      </c>
      <c r="G33" s="158">
        <v>489343.68</v>
      </c>
      <c r="H33" s="158">
        <v>489343.68</v>
      </c>
    </row>
    <row r="34" spans="1:8" ht="66.75" customHeight="1">
      <c r="A34" s="38" t="s">
        <v>238</v>
      </c>
      <c r="B34" s="16" t="s">
        <v>239</v>
      </c>
      <c r="C34" s="37">
        <v>100</v>
      </c>
      <c r="D34" s="56">
        <v>644418</v>
      </c>
      <c r="E34" s="74">
        <v>257933.49</v>
      </c>
      <c r="F34" s="74">
        <v>257933.49</v>
      </c>
      <c r="G34" s="158">
        <v>237904.56</v>
      </c>
      <c r="H34" s="158">
        <v>237904.56</v>
      </c>
    </row>
    <row r="35" spans="1:8" ht="47.25">
      <c r="A35" s="38" t="s">
        <v>387</v>
      </c>
      <c r="B35" s="16" t="s">
        <v>239</v>
      </c>
      <c r="C35" s="37">
        <v>200</v>
      </c>
      <c r="D35" s="56">
        <v>422600</v>
      </c>
      <c r="E35" s="74">
        <v>520479</v>
      </c>
      <c r="F35" s="74">
        <v>520479</v>
      </c>
      <c r="G35" s="158">
        <v>520479</v>
      </c>
      <c r="H35" s="158">
        <v>520479</v>
      </c>
    </row>
    <row r="36" spans="1:8" ht="31.5">
      <c r="A36" s="38" t="s">
        <v>656</v>
      </c>
      <c r="B36" s="16" t="s">
        <v>239</v>
      </c>
      <c r="C36" s="37">
        <v>300</v>
      </c>
      <c r="D36" s="56"/>
      <c r="E36" s="74">
        <v>19617</v>
      </c>
      <c r="F36" s="74">
        <v>19617</v>
      </c>
      <c r="G36" s="158">
        <v>18130</v>
      </c>
      <c r="H36" s="158">
        <v>18130</v>
      </c>
    </row>
    <row r="37" spans="1:8" ht="78.75">
      <c r="A37" s="38" t="s">
        <v>372</v>
      </c>
      <c r="B37" s="16" t="s">
        <v>241</v>
      </c>
      <c r="C37" s="37">
        <v>100</v>
      </c>
      <c r="D37" s="56">
        <v>3118930</v>
      </c>
      <c r="E37" s="113">
        <v>4637318.02</v>
      </c>
      <c r="F37" s="113">
        <v>4637318.02</v>
      </c>
      <c r="G37" s="160">
        <v>4278731.61</v>
      </c>
      <c r="H37" s="160">
        <v>4278731.61</v>
      </c>
    </row>
    <row r="38" spans="1:8" ht="47.25">
      <c r="A38" s="38" t="s">
        <v>388</v>
      </c>
      <c r="B38" s="16" t="s">
        <v>241</v>
      </c>
      <c r="C38" s="37">
        <v>200</v>
      </c>
      <c r="D38" s="56">
        <v>266570</v>
      </c>
      <c r="E38" s="74">
        <v>973230.69</v>
      </c>
      <c r="F38" s="74">
        <v>973230.69</v>
      </c>
      <c r="G38" s="156">
        <v>784950.65</v>
      </c>
      <c r="H38" s="156">
        <f>784950.65-12500</f>
        <v>772450.65</v>
      </c>
    </row>
    <row r="39" spans="1:8" ht="33" customHeight="1">
      <c r="A39" s="38" t="s">
        <v>240</v>
      </c>
      <c r="B39" s="16" t="s">
        <v>241</v>
      </c>
      <c r="C39" s="37">
        <v>800</v>
      </c>
      <c r="D39" s="56"/>
      <c r="E39" s="56">
        <v>0</v>
      </c>
      <c r="F39" s="56">
        <v>0</v>
      </c>
      <c r="G39" s="158"/>
      <c r="H39" s="158"/>
    </row>
    <row r="40" spans="1:8" ht="78.75">
      <c r="A40" s="38" t="s">
        <v>380</v>
      </c>
      <c r="B40" s="16" t="s">
        <v>243</v>
      </c>
      <c r="C40" s="37">
        <v>100</v>
      </c>
      <c r="D40" s="56">
        <v>1400000</v>
      </c>
      <c r="E40" s="127">
        <v>1246621.25</v>
      </c>
      <c r="F40" s="127">
        <v>1246621.25</v>
      </c>
      <c r="G40" s="158">
        <v>1150297.21</v>
      </c>
      <c r="H40" s="158">
        <v>1150297.21</v>
      </c>
    </row>
    <row r="41" spans="1:8" ht="47.25">
      <c r="A41" s="38" t="s">
        <v>389</v>
      </c>
      <c r="B41" s="16" t="s">
        <v>243</v>
      </c>
      <c r="C41" s="37">
        <v>200</v>
      </c>
      <c r="D41" s="56"/>
      <c r="E41" s="268">
        <v>236576.4</v>
      </c>
      <c r="F41" s="268">
        <v>236576.4</v>
      </c>
      <c r="G41" s="158">
        <v>227576.4</v>
      </c>
      <c r="H41" s="158">
        <v>227576.4</v>
      </c>
    </row>
    <row r="42" spans="1:8" ht="94.5">
      <c r="A42" s="38" t="s">
        <v>1342</v>
      </c>
      <c r="B42" s="16" t="s">
        <v>1341</v>
      </c>
      <c r="C42" s="37">
        <v>100</v>
      </c>
      <c r="D42" s="56"/>
      <c r="E42" s="268">
        <v>434873.21</v>
      </c>
      <c r="F42" s="268">
        <v>434873.21</v>
      </c>
      <c r="G42" s="158"/>
      <c r="H42" s="158"/>
    </row>
    <row r="43" spans="1:8" ht="47.25">
      <c r="A43" s="38" t="s">
        <v>1411</v>
      </c>
      <c r="B43" s="16" t="s">
        <v>1341</v>
      </c>
      <c r="C43" s="37">
        <v>200</v>
      </c>
      <c r="D43" s="56"/>
      <c r="E43" s="268">
        <v>5486.79</v>
      </c>
      <c r="F43" s="268">
        <v>5486.79</v>
      </c>
      <c r="G43" s="158"/>
      <c r="H43" s="158"/>
    </row>
    <row r="44" spans="1:8" ht="51" customHeight="1">
      <c r="A44" s="38" t="s">
        <v>390</v>
      </c>
      <c r="B44" s="16" t="s">
        <v>244</v>
      </c>
      <c r="C44" s="37">
        <v>200</v>
      </c>
      <c r="D44" s="56">
        <v>302040</v>
      </c>
      <c r="E44" s="113">
        <v>184850</v>
      </c>
      <c r="F44" s="113">
        <v>184850</v>
      </c>
      <c r="G44" s="156">
        <v>296800</v>
      </c>
      <c r="H44" s="158">
        <v>296800</v>
      </c>
    </row>
    <row r="45" spans="1:8" ht="15.75">
      <c r="A45" s="100" t="s">
        <v>245</v>
      </c>
      <c r="B45" s="66" t="s">
        <v>246</v>
      </c>
      <c r="C45" s="67"/>
      <c r="D45" s="68"/>
      <c r="E45" s="68">
        <f>E46</f>
        <v>665000</v>
      </c>
      <c r="F45" s="68">
        <f>F46</f>
        <v>665000</v>
      </c>
      <c r="G45" s="157">
        <f>G46</f>
        <v>562874.4</v>
      </c>
      <c r="H45" s="157">
        <f>H46</f>
        <v>547074</v>
      </c>
    </row>
    <row r="46" spans="1:8" ht="50.25" customHeight="1">
      <c r="A46" s="38" t="s">
        <v>391</v>
      </c>
      <c r="B46" s="16" t="s">
        <v>247</v>
      </c>
      <c r="C46" s="37">
        <v>200</v>
      </c>
      <c r="D46" s="56">
        <v>400000</v>
      </c>
      <c r="E46" s="74">
        <v>665000</v>
      </c>
      <c r="F46" s="74">
        <v>665000</v>
      </c>
      <c r="G46" s="156">
        <v>562874.4</v>
      </c>
      <c r="H46" s="158">
        <v>547074</v>
      </c>
    </row>
    <row r="47" spans="1:8" ht="31.5">
      <c r="A47" s="100" t="s">
        <v>248</v>
      </c>
      <c r="B47" s="66" t="s">
        <v>250</v>
      </c>
      <c r="C47" s="67"/>
      <c r="D47" s="68"/>
      <c r="E47" s="68">
        <f aca="true" t="shared" si="1" ref="E47:H48">E48</f>
        <v>317647.16</v>
      </c>
      <c r="F47" s="68">
        <f t="shared" si="1"/>
        <v>317647.16</v>
      </c>
      <c r="G47" s="157">
        <f t="shared" si="1"/>
        <v>292660.23</v>
      </c>
      <c r="H47" s="157">
        <f t="shared" si="1"/>
        <v>190509.22</v>
      </c>
    </row>
    <row r="48" spans="1:8" ht="48" customHeight="1">
      <c r="A48" s="100" t="s">
        <v>249</v>
      </c>
      <c r="B48" s="66" t="s">
        <v>251</v>
      </c>
      <c r="C48" s="67"/>
      <c r="D48" s="68"/>
      <c r="E48" s="68">
        <f t="shared" si="1"/>
        <v>317647.16</v>
      </c>
      <c r="F48" s="68">
        <f t="shared" si="1"/>
        <v>317647.16</v>
      </c>
      <c r="G48" s="157">
        <f t="shared" si="1"/>
        <v>292660.23</v>
      </c>
      <c r="H48" s="157">
        <f t="shared" si="1"/>
        <v>190509.22</v>
      </c>
    </row>
    <row r="49" spans="1:8" ht="78.75" customHeight="1">
      <c r="A49" s="38" t="s">
        <v>694</v>
      </c>
      <c r="B49" s="16" t="s">
        <v>252</v>
      </c>
      <c r="C49" s="37">
        <v>200</v>
      </c>
      <c r="D49" s="56"/>
      <c r="E49" s="74">
        <v>317647.16</v>
      </c>
      <c r="F49" s="74">
        <v>317647.16</v>
      </c>
      <c r="G49" s="156">
        <v>292660.23</v>
      </c>
      <c r="H49" s="158">
        <v>190509.22</v>
      </c>
    </row>
    <row r="50" spans="1:8" ht="31.5">
      <c r="A50" s="100" t="s">
        <v>657</v>
      </c>
      <c r="B50" s="66" t="s">
        <v>618</v>
      </c>
      <c r="C50" s="67"/>
      <c r="D50" s="56"/>
      <c r="E50" s="68">
        <f>E51</f>
        <v>7923590.17</v>
      </c>
      <c r="F50" s="68">
        <f>F51</f>
        <v>7923590.17</v>
      </c>
      <c r="G50" s="157">
        <f>G51</f>
        <v>7783777.76</v>
      </c>
      <c r="H50" s="157">
        <f>H51</f>
        <v>7564228.17</v>
      </c>
    </row>
    <row r="51" spans="1:8" ht="31.5">
      <c r="A51" s="100" t="s">
        <v>638</v>
      </c>
      <c r="B51" s="66" t="s">
        <v>619</v>
      </c>
      <c r="C51" s="67"/>
      <c r="D51" s="56"/>
      <c r="E51" s="68">
        <f>SUM(E52:E54)</f>
        <v>7923590.17</v>
      </c>
      <c r="F51" s="68">
        <f>SUM(F52:F54)</f>
        <v>7923590.17</v>
      </c>
      <c r="G51" s="157">
        <f>SUM(G52:G54)</f>
        <v>7783777.76</v>
      </c>
      <c r="H51" s="157">
        <f>SUM(H52:H54)</f>
        <v>7564228.17</v>
      </c>
    </row>
    <row r="52" spans="1:8" ht="78.75">
      <c r="A52" s="70" t="s">
        <v>674</v>
      </c>
      <c r="B52" s="17" t="s">
        <v>620</v>
      </c>
      <c r="C52" s="57">
        <v>100</v>
      </c>
      <c r="D52" s="58"/>
      <c r="E52" s="113">
        <v>4118159</v>
      </c>
      <c r="F52" s="113">
        <v>4118159</v>
      </c>
      <c r="G52" s="156">
        <v>3756619</v>
      </c>
      <c r="H52" s="159">
        <v>3756619</v>
      </c>
    </row>
    <row r="53" spans="1:8" ht="47.25">
      <c r="A53" s="70" t="s">
        <v>672</v>
      </c>
      <c r="B53" s="17" t="s">
        <v>620</v>
      </c>
      <c r="C53" s="37">
        <v>200</v>
      </c>
      <c r="D53" s="56"/>
      <c r="E53" s="113">
        <v>3674749.17</v>
      </c>
      <c r="F53" s="113">
        <v>3674749.17</v>
      </c>
      <c r="G53" s="156">
        <v>3895158.76</v>
      </c>
      <c r="H53" s="158">
        <v>3675609.17</v>
      </c>
    </row>
    <row r="54" spans="1:8" ht="31.5">
      <c r="A54" s="70" t="s">
        <v>673</v>
      </c>
      <c r="B54" s="17" t="s">
        <v>620</v>
      </c>
      <c r="C54" s="37">
        <v>800</v>
      </c>
      <c r="D54" s="56"/>
      <c r="E54" s="113">
        <v>130682</v>
      </c>
      <c r="F54" s="113">
        <v>130682</v>
      </c>
      <c r="G54" s="156">
        <v>132000</v>
      </c>
      <c r="H54" s="158">
        <v>132000</v>
      </c>
    </row>
    <row r="55" spans="1:8" ht="31.5">
      <c r="A55" s="190" t="s">
        <v>435</v>
      </c>
      <c r="B55" s="18" t="s">
        <v>254</v>
      </c>
      <c r="C55" s="98"/>
      <c r="D55" s="82">
        <f>D56</f>
        <v>-1714607.6</v>
      </c>
      <c r="E55" s="82">
        <f>E56+E67+E70</f>
        <v>9569030</v>
      </c>
      <c r="F55" s="82">
        <f>F56+F67+F70</f>
        <v>9569030</v>
      </c>
      <c r="G55" s="154">
        <f>G56+G67+G70</f>
        <v>8159637.800000001</v>
      </c>
      <c r="H55" s="154">
        <f>H56+H67+H70</f>
        <v>8159637.800000001</v>
      </c>
    </row>
    <row r="56" spans="1:8" ht="31.5">
      <c r="A56" s="99" t="s">
        <v>623</v>
      </c>
      <c r="B56" s="15" t="s">
        <v>255</v>
      </c>
      <c r="C56" s="36"/>
      <c r="D56" s="59">
        <f>SUM(D58:D64)</f>
        <v>-1714607.6</v>
      </c>
      <c r="E56" s="59">
        <f>E57</f>
        <v>9499030</v>
      </c>
      <c r="F56" s="59">
        <f>F57</f>
        <v>9499030</v>
      </c>
      <c r="G56" s="155">
        <f>G57</f>
        <v>8089637.800000001</v>
      </c>
      <c r="H56" s="155">
        <f>H57</f>
        <v>8089637.800000001</v>
      </c>
    </row>
    <row r="57" spans="1:8" ht="31.5">
      <c r="A57" s="99" t="s">
        <v>622</v>
      </c>
      <c r="B57" s="15" t="s">
        <v>256</v>
      </c>
      <c r="C57" s="36"/>
      <c r="D57" s="59"/>
      <c r="E57" s="59">
        <f>SUM(E58:E66)</f>
        <v>9499030</v>
      </c>
      <c r="F57" s="59">
        <f>SUM(F58:F66)</f>
        <v>9499030</v>
      </c>
      <c r="G57" s="155">
        <f>SUM(G58:G66)</f>
        <v>8089637.800000001</v>
      </c>
      <c r="H57" s="155">
        <f>SUM(H58:H66)</f>
        <v>8089637.800000001</v>
      </c>
    </row>
    <row r="58" spans="1:8" ht="47.25">
      <c r="A58" s="101" t="s">
        <v>624</v>
      </c>
      <c r="B58" s="16" t="s">
        <v>257</v>
      </c>
      <c r="C58" s="37">
        <v>200</v>
      </c>
      <c r="D58" s="56">
        <v>-1714607.6</v>
      </c>
      <c r="E58" s="74">
        <v>4121302.4</v>
      </c>
      <c r="F58" s="74">
        <v>4121302.4</v>
      </c>
      <c r="G58" s="156">
        <v>3105606.06</v>
      </c>
      <c r="H58" s="158">
        <v>3105606.06</v>
      </c>
    </row>
    <row r="59" spans="1:8" ht="47.25">
      <c r="A59" s="101" t="s">
        <v>625</v>
      </c>
      <c r="B59" s="16" t="s">
        <v>658</v>
      </c>
      <c r="C59" s="37">
        <v>200</v>
      </c>
      <c r="D59" s="56"/>
      <c r="E59" s="74">
        <v>5137727.6</v>
      </c>
      <c r="F59" s="74">
        <v>5137727.6</v>
      </c>
      <c r="G59" s="156">
        <v>4844031.74</v>
      </c>
      <c r="H59" s="158">
        <v>4844031.74</v>
      </c>
    </row>
    <row r="60" spans="1:8" ht="31.5">
      <c r="A60" s="101" t="s">
        <v>640</v>
      </c>
      <c r="B60" s="16" t="s">
        <v>659</v>
      </c>
      <c r="C60" s="37">
        <v>200</v>
      </c>
      <c r="D60" s="56"/>
      <c r="E60" s="74">
        <v>0</v>
      </c>
      <c r="F60" s="56">
        <v>0</v>
      </c>
      <c r="G60" s="156">
        <v>0</v>
      </c>
      <c r="H60" s="158">
        <v>0</v>
      </c>
    </row>
    <row r="61" spans="1:12" ht="75" customHeight="1">
      <c r="A61" s="133" t="s">
        <v>1108</v>
      </c>
      <c r="B61" s="16" t="s">
        <v>660</v>
      </c>
      <c r="C61" s="37">
        <v>200</v>
      </c>
      <c r="D61" s="56"/>
      <c r="E61" s="74">
        <v>240000</v>
      </c>
      <c r="F61" s="74">
        <v>240000</v>
      </c>
      <c r="G61" s="156">
        <v>140000</v>
      </c>
      <c r="H61" s="158">
        <v>140000</v>
      </c>
      <c r="L61" s="101" t="s">
        <v>687</v>
      </c>
    </row>
    <row r="62" spans="1:12" ht="58.5" customHeight="1">
      <c r="A62" s="133" t="s">
        <v>1330</v>
      </c>
      <c r="B62" s="16" t="s">
        <v>1329</v>
      </c>
      <c r="C62" s="37">
        <v>200</v>
      </c>
      <c r="D62" s="56"/>
      <c r="E62" s="74"/>
      <c r="F62" s="74"/>
      <c r="G62" s="156"/>
      <c r="H62" s="158"/>
      <c r="L62" s="431"/>
    </row>
    <row r="63" spans="1:12" ht="103.5" customHeight="1">
      <c r="A63" s="133" t="s">
        <v>1331</v>
      </c>
      <c r="B63" s="16" t="s">
        <v>1332</v>
      </c>
      <c r="C63" s="37">
        <v>200</v>
      </c>
      <c r="D63" s="56"/>
      <c r="E63" s="74"/>
      <c r="F63" s="74"/>
      <c r="G63" s="156"/>
      <c r="H63" s="158"/>
      <c r="L63" s="431"/>
    </row>
    <row r="64" spans="1:8" ht="192" customHeight="1">
      <c r="A64" s="101" t="s">
        <v>494</v>
      </c>
      <c r="B64" s="16" t="s">
        <v>493</v>
      </c>
      <c r="C64" s="37">
        <v>500</v>
      </c>
      <c r="D64" s="56"/>
      <c r="E64" s="56">
        <v>0</v>
      </c>
      <c r="F64" s="56">
        <v>0</v>
      </c>
      <c r="G64" s="158">
        <v>0</v>
      </c>
      <c r="H64" s="158">
        <v>0</v>
      </c>
    </row>
    <row r="65" spans="1:8" ht="58.5" customHeight="1">
      <c r="A65" s="102" t="s">
        <v>966</v>
      </c>
      <c r="B65" s="16" t="s">
        <v>967</v>
      </c>
      <c r="C65" s="37">
        <v>200</v>
      </c>
      <c r="D65" s="56"/>
      <c r="E65" s="56"/>
      <c r="F65" s="56"/>
      <c r="G65" s="158"/>
      <c r="H65" s="158"/>
    </row>
    <row r="66" spans="1:9" ht="105" customHeight="1">
      <c r="A66" s="123" t="s">
        <v>951</v>
      </c>
      <c r="B66" s="72" t="s">
        <v>707</v>
      </c>
      <c r="C66" s="73">
        <v>200</v>
      </c>
      <c r="D66" s="74"/>
      <c r="E66" s="74">
        <v>0</v>
      </c>
      <c r="F66" s="74">
        <v>0</v>
      </c>
      <c r="G66" s="158"/>
      <c r="H66" s="158"/>
      <c r="I66" s="101"/>
    </row>
    <row r="67" spans="1:8" ht="31.5">
      <c r="A67" s="99" t="s">
        <v>924</v>
      </c>
      <c r="B67" s="66" t="s">
        <v>415</v>
      </c>
      <c r="C67" s="67"/>
      <c r="D67" s="68"/>
      <c r="E67" s="68">
        <f aca="true" t="shared" si="2" ref="E67:H68">E68</f>
        <v>50000</v>
      </c>
      <c r="F67" s="68">
        <f t="shared" si="2"/>
        <v>50000</v>
      </c>
      <c r="G67" s="157">
        <f t="shared" si="2"/>
        <v>50000</v>
      </c>
      <c r="H67" s="157">
        <f t="shared" si="2"/>
        <v>50000</v>
      </c>
    </row>
    <row r="68" spans="1:8" ht="21" customHeight="1">
      <c r="A68" s="99" t="s">
        <v>414</v>
      </c>
      <c r="B68" s="66" t="s">
        <v>416</v>
      </c>
      <c r="C68" s="67"/>
      <c r="D68" s="68"/>
      <c r="E68" s="68">
        <f t="shared" si="2"/>
        <v>50000</v>
      </c>
      <c r="F68" s="68">
        <f t="shared" si="2"/>
        <v>50000</v>
      </c>
      <c r="G68" s="157">
        <f t="shared" si="2"/>
        <v>50000</v>
      </c>
      <c r="H68" s="157">
        <f t="shared" si="2"/>
        <v>50000</v>
      </c>
    </row>
    <row r="69" spans="1:8" ht="31.5">
      <c r="A69" s="101" t="s">
        <v>626</v>
      </c>
      <c r="B69" s="16" t="s">
        <v>417</v>
      </c>
      <c r="C69" s="37">
        <v>200</v>
      </c>
      <c r="D69" s="56"/>
      <c r="E69" s="179">
        <v>50000</v>
      </c>
      <c r="F69" s="179">
        <v>50000</v>
      </c>
      <c r="G69" s="156">
        <v>50000</v>
      </c>
      <c r="H69" s="158">
        <v>50000</v>
      </c>
    </row>
    <row r="70" spans="1:8" ht="52.5" customHeight="1">
      <c r="A70" s="71" t="s">
        <v>774</v>
      </c>
      <c r="B70" s="15" t="s">
        <v>860</v>
      </c>
      <c r="C70" s="67"/>
      <c r="D70" s="56"/>
      <c r="E70" s="68">
        <f>E71</f>
        <v>20000</v>
      </c>
      <c r="F70" s="68">
        <f>F71</f>
        <v>20000</v>
      </c>
      <c r="G70" s="157">
        <f>G71</f>
        <v>20000</v>
      </c>
      <c r="H70" s="157">
        <f>H71</f>
        <v>20000</v>
      </c>
    </row>
    <row r="71" spans="1:8" ht="33" customHeight="1">
      <c r="A71" s="71" t="s">
        <v>771</v>
      </c>
      <c r="B71" s="15" t="s">
        <v>861</v>
      </c>
      <c r="C71" s="67"/>
      <c r="D71" s="56"/>
      <c r="E71" s="68">
        <f>E72+E73</f>
        <v>20000</v>
      </c>
      <c r="F71" s="68">
        <f>F72+F73</f>
        <v>20000</v>
      </c>
      <c r="G71" s="157">
        <f>G72+G73</f>
        <v>20000</v>
      </c>
      <c r="H71" s="157">
        <f>H72+H73</f>
        <v>20000</v>
      </c>
    </row>
    <row r="72" spans="1:8" ht="63">
      <c r="A72" s="81" t="s">
        <v>772</v>
      </c>
      <c r="B72" s="17" t="s">
        <v>862</v>
      </c>
      <c r="C72" s="57">
        <v>200</v>
      </c>
      <c r="D72" s="56"/>
      <c r="E72" s="58">
        <v>0</v>
      </c>
      <c r="F72" s="58">
        <v>0</v>
      </c>
      <c r="G72" s="159">
        <v>0</v>
      </c>
      <c r="H72" s="159">
        <v>0</v>
      </c>
    </row>
    <row r="73" spans="1:8" ht="78.75">
      <c r="A73" s="81" t="s">
        <v>773</v>
      </c>
      <c r="B73" s="17" t="s">
        <v>863</v>
      </c>
      <c r="C73" s="57">
        <v>200</v>
      </c>
      <c r="D73" s="56"/>
      <c r="E73" s="193">
        <v>20000</v>
      </c>
      <c r="F73" s="193">
        <v>20000</v>
      </c>
      <c r="G73" s="156">
        <v>20000</v>
      </c>
      <c r="H73" s="159">
        <v>20000</v>
      </c>
    </row>
    <row r="74" spans="1:8" ht="31.5">
      <c r="A74" s="79" t="s">
        <v>436</v>
      </c>
      <c r="B74" s="18" t="s">
        <v>258</v>
      </c>
      <c r="C74" s="98"/>
      <c r="D74" s="82">
        <f>D75</f>
        <v>0</v>
      </c>
      <c r="E74" s="82">
        <f>E75</f>
        <v>458000</v>
      </c>
      <c r="F74" s="82">
        <f>F75</f>
        <v>458000</v>
      </c>
      <c r="G74" s="154">
        <f>G75</f>
        <v>458000</v>
      </c>
      <c r="H74" s="154">
        <f>H75</f>
        <v>388000</v>
      </c>
    </row>
    <row r="75" spans="1:8" ht="78.75">
      <c r="A75" s="80" t="s">
        <v>1113</v>
      </c>
      <c r="B75" s="15" t="s">
        <v>259</v>
      </c>
      <c r="C75" s="36"/>
      <c r="D75" s="59">
        <f>SUM(D77:D79)</f>
        <v>0</v>
      </c>
      <c r="E75" s="59">
        <f>E76+E80</f>
        <v>458000</v>
      </c>
      <c r="F75" s="59">
        <f>F76+F80</f>
        <v>458000</v>
      </c>
      <c r="G75" s="155">
        <f>G76+G80</f>
        <v>458000</v>
      </c>
      <c r="H75" s="155">
        <f>H76+H80</f>
        <v>388000</v>
      </c>
    </row>
    <row r="76" spans="1:8" ht="78.75">
      <c r="A76" s="80" t="s">
        <v>1115</v>
      </c>
      <c r="B76" s="15" t="s">
        <v>260</v>
      </c>
      <c r="C76" s="36"/>
      <c r="D76" s="59"/>
      <c r="E76" s="59">
        <f>SUM(E77:E79)</f>
        <v>30000</v>
      </c>
      <c r="F76" s="59">
        <f>SUM(F77:F79)</f>
        <v>30000</v>
      </c>
      <c r="G76" s="155">
        <f>SUM(G77:G79)</f>
        <v>30000</v>
      </c>
      <c r="H76" s="155">
        <f>SUM(H77:H79)</f>
        <v>30000</v>
      </c>
    </row>
    <row r="77" spans="1:8" ht="34.5" customHeight="1">
      <c r="A77" s="38" t="s">
        <v>404</v>
      </c>
      <c r="B77" s="16" t="s">
        <v>261</v>
      </c>
      <c r="C77" s="37">
        <v>200</v>
      </c>
      <c r="D77" s="56"/>
      <c r="E77" s="113">
        <v>10000</v>
      </c>
      <c r="F77" s="113">
        <v>10000</v>
      </c>
      <c r="G77" s="156">
        <v>10000</v>
      </c>
      <c r="H77" s="158">
        <v>10000</v>
      </c>
    </row>
    <row r="78" spans="1:8" ht="47.25">
      <c r="A78" s="38" t="s">
        <v>899</v>
      </c>
      <c r="B78" s="16" t="s">
        <v>262</v>
      </c>
      <c r="C78" s="37">
        <v>200</v>
      </c>
      <c r="D78" s="56"/>
      <c r="E78" s="113">
        <v>20000</v>
      </c>
      <c r="F78" s="113">
        <v>20000</v>
      </c>
      <c r="G78" s="156">
        <v>20000</v>
      </c>
      <c r="H78" s="158">
        <v>20000</v>
      </c>
    </row>
    <row r="79" spans="1:8" ht="94.5">
      <c r="A79" s="38" t="s">
        <v>1120</v>
      </c>
      <c r="B79" s="16" t="s">
        <v>263</v>
      </c>
      <c r="C79" s="37">
        <v>200</v>
      </c>
      <c r="D79" s="56"/>
      <c r="E79" s="74">
        <v>0</v>
      </c>
      <c r="F79" s="74">
        <v>0</v>
      </c>
      <c r="G79" s="158">
        <v>0</v>
      </c>
      <c r="H79" s="158">
        <v>0</v>
      </c>
    </row>
    <row r="80" spans="1:8" ht="63">
      <c r="A80" s="80" t="s">
        <v>1116</v>
      </c>
      <c r="B80" s="66" t="s">
        <v>641</v>
      </c>
      <c r="C80" s="67"/>
      <c r="D80" s="68"/>
      <c r="E80" s="68">
        <f>SUM(E81:E82)</f>
        <v>428000</v>
      </c>
      <c r="F80" s="68">
        <f>SUM(F81:F82)</f>
        <v>428000</v>
      </c>
      <c r="G80" s="157">
        <f>SUM(G81:G82)</f>
        <v>428000</v>
      </c>
      <c r="H80" s="157">
        <f>SUM(H81:H82)</f>
        <v>358000</v>
      </c>
    </row>
    <row r="81" spans="1:8" ht="78.75">
      <c r="A81" s="38" t="s">
        <v>1121</v>
      </c>
      <c r="B81" s="16" t="s">
        <v>642</v>
      </c>
      <c r="C81" s="37">
        <v>800</v>
      </c>
      <c r="D81" s="56"/>
      <c r="E81" s="74">
        <v>258000</v>
      </c>
      <c r="F81" s="74">
        <v>258000</v>
      </c>
      <c r="G81" s="156">
        <v>258000</v>
      </c>
      <c r="H81" s="158">
        <v>258000</v>
      </c>
    </row>
    <row r="82" spans="1:8" ht="114" customHeight="1">
      <c r="A82" s="38" t="s">
        <v>1122</v>
      </c>
      <c r="B82" s="16" t="s">
        <v>661</v>
      </c>
      <c r="C82" s="37">
        <v>800</v>
      </c>
      <c r="D82" s="56"/>
      <c r="E82" s="74">
        <v>170000</v>
      </c>
      <c r="F82" s="74">
        <v>170000</v>
      </c>
      <c r="G82" s="156">
        <v>170000</v>
      </c>
      <c r="H82" s="158">
        <v>100000</v>
      </c>
    </row>
    <row r="83" spans="1:8" ht="63">
      <c r="A83" s="80" t="s">
        <v>1114</v>
      </c>
      <c r="B83" s="66" t="s">
        <v>890</v>
      </c>
      <c r="C83" s="67"/>
      <c r="D83" s="59" t="e">
        <f>SUM(D86:D88)</f>
        <v>#REF!</v>
      </c>
      <c r="E83" s="59">
        <f>E84</f>
        <v>0</v>
      </c>
      <c r="F83" s="59">
        <f>F84</f>
        <v>0</v>
      </c>
      <c r="G83" s="155">
        <f>G84</f>
        <v>0</v>
      </c>
      <c r="H83" s="155">
        <f>H84</f>
        <v>0</v>
      </c>
    </row>
    <row r="84" spans="1:8" ht="94.5">
      <c r="A84" s="100" t="s">
        <v>1117</v>
      </c>
      <c r="B84" s="66" t="s">
        <v>891</v>
      </c>
      <c r="C84" s="67"/>
      <c r="D84" s="59"/>
      <c r="E84" s="59">
        <f>E86+E85</f>
        <v>0</v>
      </c>
      <c r="F84" s="59">
        <f>F86+F85</f>
        <v>0</v>
      </c>
      <c r="G84" s="155">
        <f>G86+G85</f>
        <v>0</v>
      </c>
      <c r="H84" s="155">
        <f>H86+H85</f>
        <v>0</v>
      </c>
    </row>
    <row r="85" spans="1:8" ht="110.25">
      <c r="A85" s="38" t="s">
        <v>1118</v>
      </c>
      <c r="B85" s="16" t="s">
        <v>897</v>
      </c>
      <c r="C85" s="37">
        <v>200</v>
      </c>
      <c r="D85" s="56"/>
      <c r="E85" s="56">
        <v>0</v>
      </c>
      <c r="F85" s="56">
        <v>0</v>
      </c>
      <c r="G85" s="158"/>
      <c r="H85" s="158">
        <v>0</v>
      </c>
    </row>
    <row r="86" spans="1:8" ht="126">
      <c r="A86" s="38" t="s">
        <v>1119</v>
      </c>
      <c r="B86" s="16" t="s">
        <v>898</v>
      </c>
      <c r="C86" s="37">
        <v>200</v>
      </c>
      <c r="D86" s="56"/>
      <c r="E86" s="56"/>
      <c r="F86" s="56"/>
      <c r="G86" s="158"/>
      <c r="H86" s="158">
        <v>0</v>
      </c>
    </row>
    <row r="87" spans="1:8" ht="31.5">
      <c r="A87" s="95" t="s">
        <v>605</v>
      </c>
      <c r="B87" s="18" t="s">
        <v>264</v>
      </c>
      <c r="C87" s="98"/>
      <c r="D87" s="82" t="e">
        <f>D88</f>
        <v>#REF!</v>
      </c>
      <c r="E87" s="82">
        <f>E88</f>
        <v>26000</v>
      </c>
      <c r="F87" s="82">
        <f>F88</f>
        <v>6000</v>
      </c>
      <c r="G87" s="154">
        <f>G88</f>
        <v>2000</v>
      </c>
      <c r="H87" s="154">
        <f>H88</f>
        <v>23500</v>
      </c>
    </row>
    <row r="88" spans="1:8" ht="31.5">
      <c r="A88" s="71" t="s">
        <v>608</v>
      </c>
      <c r="B88" s="15" t="s">
        <v>265</v>
      </c>
      <c r="C88" s="36"/>
      <c r="D88" s="59" t="e">
        <f>SUM(#REF!)</f>
        <v>#REF!</v>
      </c>
      <c r="E88" s="59">
        <f>E89+E97+E105+E111</f>
        <v>26000</v>
      </c>
      <c r="F88" s="59">
        <f>F89+F97+F105+F111</f>
        <v>6000</v>
      </c>
      <c r="G88" s="155">
        <f>G89+G97+G105</f>
        <v>2000</v>
      </c>
      <c r="H88" s="155">
        <f>H89+H97+H105</f>
        <v>23500</v>
      </c>
    </row>
    <row r="89" spans="1:8" ht="31.5">
      <c r="A89" s="71" t="s">
        <v>649</v>
      </c>
      <c r="B89" s="15" t="s">
        <v>266</v>
      </c>
      <c r="C89" s="36"/>
      <c r="D89" s="59"/>
      <c r="E89" s="59">
        <f>SUM(E90:E96)</f>
        <v>21000</v>
      </c>
      <c r="F89" s="59">
        <f>SUM(F90:F96)</f>
        <v>0</v>
      </c>
      <c r="G89" s="155">
        <f>SUM(G90:G96)</f>
        <v>0</v>
      </c>
      <c r="H89" s="155">
        <f>SUM(H90:H96)</f>
        <v>4000</v>
      </c>
    </row>
    <row r="90" spans="1:8" ht="65.25" customHeight="1">
      <c r="A90" s="42" t="s">
        <v>607</v>
      </c>
      <c r="B90" s="16" t="s">
        <v>864</v>
      </c>
      <c r="C90" s="37">
        <v>200</v>
      </c>
      <c r="D90" s="58"/>
      <c r="E90" s="58"/>
      <c r="F90" s="58"/>
      <c r="G90" s="159"/>
      <c r="H90" s="159"/>
    </row>
    <row r="91" spans="1:8" ht="65.25" customHeight="1">
      <c r="A91" s="42" t="s">
        <v>609</v>
      </c>
      <c r="B91" s="16" t="s">
        <v>865</v>
      </c>
      <c r="C91" s="37">
        <v>200</v>
      </c>
      <c r="D91" s="58"/>
      <c r="E91" s="58"/>
      <c r="F91" s="58"/>
      <c r="G91" s="159"/>
      <c r="H91" s="159"/>
    </row>
    <row r="92" spans="1:8" ht="67.5" customHeight="1">
      <c r="A92" s="42" t="s">
        <v>610</v>
      </c>
      <c r="B92" s="16" t="s">
        <v>866</v>
      </c>
      <c r="C92" s="37">
        <v>200</v>
      </c>
      <c r="D92" s="58"/>
      <c r="E92" s="58"/>
      <c r="F92" s="58"/>
      <c r="G92" s="159"/>
      <c r="H92" s="159"/>
    </row>
    <row r="93" spans="1:8" ht="63">
      <c r="A93" s="42" t="s">
        <v>611</v>
      </c>
      <c r="B93" s="16" t="s">
        <v>867</v>
      </c>
      <c r="C93" s="37">
        <v>200</v>
      </c>
      <c r="D93" s="58"/>
      <c r="E93" s="115">
        <v>15000</v>
      </c>
      <c r="F93" s="115"/>
      <c r="G93" s="159"/>
      <c r="H93" s="159"/>
    </row>
    <row r="94" spans="1:8" ht="73.5" customHeight="1">
      <c r="A94" s="102" t="s">
        <v>1039</v>
      </c>
      <c r="B94" s="16" t="s">
        <v>1047</v>
      </c>
      <c r="C94" s="37">
        <v>200</v>
      </c>
      <c r="D94" s="58"/>
      <c r="E94" s="115">
        <v>6000</v>
      </c>
      <c r="F94" s="115"/>
      <c r="G94" s="159"/>
      <c r="H94" s="159"/>
    </row>
    <row r="95" spans="1:8" ht="62.25" customHeight="1">
      <c r="A95" s="103" t="s">
        <v>882</v>
      </c>
      <c r="B95" s="72" t="s">
        <v>883</v>
      </c>
      <c r="C95" s="73">
        <v>200</v>
      </c>
      <c r="D95" s="74"/>
      <c r="E95" s="113"/>
      <c r="F95" s="113"/>
      <c r="G95" s="156">
        <v>0</v>
      </c>
      <c r="H95" s="156">
        <v>4000</v>
      </c>
    </row>
    <row r="96" spans="1:8" ht="63.75" customHeight="1">
      <c r="A96" s="42" t="s">
        <v>612</v>
      </c>
      <c r="B96" s="16" t="s">
        <v>868</v>
      </c>
      <c r="C96" s="37">
        <v>200</v>
      </c>
      <c r="D96" s="58"/>
      <c r="E96" s="58"/>
      <c r="F96" s="58"/>
      <c r="G96" s="159"/>
      <c r="H96" s="159"/>
    </row>
    <row r="97" spans="1:8" ht="31.5">
      <c r="A97" s="71" t="s">
        <v>650</v>
      </c>
      <c r="B97" s="15" t="s">
        <v>869</v>
      </c>
      <c r="C97" s="67"/>
      <c r="D97" s="58"/>
      <c r="E97" s="68">
        <f>SUM(E98:E104)</f>
        <v>5000</v>
      </c>
      <c r="F97" s="68">
        <f>SUM(F98:F104)</f>
        <v>6000</v>
      </c>
      <c r="G97" s="157">
        <f>G98+G100+G104</f>
        <v>0</v>
      </c>
      <c r="H97" s="157">
        <f>H98+H100+H104</f>
        <v>17500</v>
      </c>
    </row>
    <row r="98" spans="1:8" ht="56.25" customHeight="1">
      <c r="A98" s="42" t="s">
        <v>653</v>
      </c>
      <c r="B98" s="16" t="s">
        <v>870</v>
      </c>
      <c r="C98" s="37">
        <v>200</v>
      </c>
      <c r="D98" s="58"/>
      <c r="E98" s="58"/>
      <c r="F98" s="58"/>
      <c r="G98" s="159">
        <v>0</v>
      </c>
      <c r="H98" s="159">
        <v>0</v>
      </c>
    </row>
    <row r="99" spans="1:8" ht="56.25" customHeight="1">
      <c r="A99" s="42" t="s">
        <v>654</v>
      </c>
      <c r="B99" s="16" t="s">
        <v>1333</v>
      </c>
      <c r="C99" s="37">
        <v>200</v>
      </c>
      <c r="D99" s="58"/>
      <c r="E99" s="58"/>
      <c r="F99" s="58"/>
      <c r="G99" s="159"/>
      <c r="H99" s="159"/>
    </row>
    <row r="100" spans="1:8" ht="63">
      <c r="A100" s="42" t="s">
        <v>719</v>
      </c>
      <c r="B100" s="16" t="s">
        <v>871</v>
      </c>
      <c r="C100" s="37">
        <v>200</v>
      </c>
      <c r="D100" s="58"/>
      <c r="E100" s="115">
        <v>3000</v>
      </c>
      <c r="F100" s="115">
        <v>6000</v>
      </c>
      <c r="G100" s="159">
        <v>0</v>
      </c>
      <c r="H100" s="159">
        <v>9000</v>
      </c>
    </row>
    <row r="101" spans="1:8" ht="47.25">
      <c r="A101" s="103" t="s">
        <v>1334</v>
      </c>
      <c r="B101" s="16" t="s">
        <v>886</v>
      </c>
      <c r="C101" s="37">
        <v>200</v>
      </c>
      <c r="D101" s="58"/>
      <c r="E101" s="115"/>
      <c r="F101" s="115"/>
      <c r="G101" s="159"/>
      <c r="H101" s="159"/>
    </row>
    <row r="102" spans="1:8" ht="57.75" customHeight="1">
      <c r="A102" s="103" t="s">
        <v>1017</v>
      </c>
      <c r="B102" s="72" t="s">
        <v>901</v>
      </c>
      <c r="C102" s="73">
        <v>200</v>
      </c>
      <c r="D102" s="58"/>
      <c r="E102" s="115">
        <v>2000</v>
      </c>
      <c r="F102" s="115"/>
      <c r="G102" s="159">
        <v>0</v>
      </c>
      <c r="H102" s="159">
        <v>0</v>
      </c>
    </row>
    <row r="103" spans="1:8" ht="66.75" customHeight="1">
      <c r="A103" s="81" t="s">
        <v>1011</v>
      </c>
      <c r="B103" s="72" t="s">
        <v>1018</v>
      </c>
      <c r="C103" s="73">
        <v>200</v>
      </c>
      <c r="D103" s="58"/>
      <c r="E103" s="115"/>
      <c r="F103" s="115"/>
      <c r="G103" s="159"/>
      <c r="H103" s="159"/>
    </row>
    <row r="104" spans="1:8" ht="63">
      <c r="A104" s="103" t="s">
        <v>655</v>
      </c>
      <c r="B104" s="72" t="s">
        <v>872</v>
      </c>
      <c r="C104" s="73">
        <v>200</v>
      </c>
      <c r="D104" s="74"/>
      <c r="E104" s="113"/>
      <c r="F104" s="74"/>
      <c r="G104" s="156">
        <v>0</v>
      </c>
      <c r="H104" s="156">
        <v>8500</v>
      </c>
    </row>
    <row r="105" spans="1:8" ht="33.75" customHeight="1">
      <c r="A105" s="71" t="s">
        <v>651</v>
      </c>
      <c r="B105" s="15" t="s">
        <v>873</v>
      </c>
      <c r="C105" s="67"/>
      <c r="D105" s="58"/>
      <c r="E105" s="68">
        <f>SUM(E106:E110)</f>
        <v>0</v>
      </c>
      <c r="F105" s="68">
        <f>SUM(F106:F110)</f>
        <v>0</v>
      </c>
      <c r="G105" s="157">
        <f>G106+G107+G109+G110</f>
        <v>2000</v>
      </c>
      <c r="H105" s="157">
        <f>H106+H107+H109+H110</f>
        <v>2000</v>
      </c>
    </row>
    <row r="106" spans="1:8" ht="68.25" customHeight="1">
      <c r="A106" s="42" t="s">
        <v>613</v>
      </c>
      <c r="B106" s="16" t="s">
        <v>874</v>
      </c>
      <c r="C106" s="37">
        <v>200</v>
      </c>
      <c r="D106" s="58"/>
      <c r="E106" s="58"/>
      <c r="F106" s="58"/>
      <c r="G106" s="159">
        <v>0</v>
      </c>
      <c r="H106" s="159">
        <v>0</v>
      </c>
    </row>
    <row r="107" spans="1:8" ht="63">
      <c r="A107" s="103" t="s">
        <v>848</v>
      </c>
      <c r="B107" s="72" t="s">
        <v>875</v>
      </c>
      <c r="C107" s="73">
        <v>200</v>
      </c>
      <c r="D107" s="58"/>
      <c r="E107" s="56"/>
      <c r="F107" s="56"/>
      <c r="G107" s="158">
        <v>0</v>
      </c>
      <c r="H107" s="158">
        <v>0</v>
      </c>
    </row>
    <row r="108" spans="1:8" ht="78.75">
      <c r="A108" s="81" t="s">
        <v>1012</v>
      </c>
      <c r="B108" s="72" t="s">
        <v>1019</v>
      </c>
      <c r="C108" s="73">
        <v>200</v>
      </c>
      <c r="D108" s="58"/>
      <c r="E108" s="56"/>
      <c r="F108" s="56"/>
      <c r="G108" s="158"/>
      <c r="H108" s="158"/>
    </row>
    <row r="109" spans="1:8" ht="78.75" customHeight="1">
      <c r="A109" s="103" t="s">
        <v>850</v>
      </c>
      <c r="B109" s="72" t="s">
        <v>876</v>
      </c>
      <c r="C109" s="73">
        <v>200</v>
      </c>
      <c r="D109" s="58"/>
      <c r="E109" s="56"/>
      <c r="F109" s="56"/>
      <c r="G109" s="158">
        <v>0</v>
      </c>
      <c r="H109" s="158">
        <v>0</v>
      </c>
    </row>
    <row r="110" spans="1:8" ht="64.5" customHeight="1">
      <c r="A110" s="103" t="s">
        <v>614</v>
      </c>
      <c r="B110" s="72" t="s">
        <v>877</v>
      </c>
      <c r="C110" s="73">
        <v>200</v>
      </c>
      <c r="D110" s="58"/>
      <c r="E110" s="74"/>
      <c r="F110" s="56"/>
      <c r="G110" s="156">
        <v>2000</v>
      </c>
      <c r="H110" s="158">
        <v>2000</v>
      </c>
    </row>
    <row r="111" spans="1:8" ht="32.25" customHeight="1">
      <c r="A111" s="71" t="s">
        <v>952</v>
      </c>
      <c r="B111" s="15" t="s">
        <v>953</v>
      </c>
      <c r="C111" s="67"/>
      <c r="D111" s="68"/>
      <c r="E111" s="68">
        <f>SUM(E112:E114)</f>
        <v>0</v>
      </c>
      <c r="F111" s="68">
        <f>SUM(F112:F114)</f>
        <v>0</v>
      </c>
      <c r="G111" s="156"/>
      <c r="H111" s="158"/>
    </row>
    <row r="112" spans="1:8" ht="63.75" customHeight="1">
      <c r="A112" s="103" t="s">
        <v>956</v>
      </c>
      <c r="B112" s="72" t="s">
        <v>954</v>
      </c>
      <c r="C112" s="73">
        <v>200</v>
      </c>
      <c r="D112" s="74"/>
      <c r="E112" s="74"/>
      <c r="F112" s="74"/>
      <c r="G112" s="156"/>
      <c r="H112" s="158"/>
    </row>
    <row r="113" spans="1:8" ht="63.75" customHeight="1">
      <c r="A113" s="81" t="s">
        <v>1013</v>
      </c>
      <c r="B113" s="72" t="s">
        <v>1020</v>
      </c>
      <c r="C113" s="73">
        <v>200</v>
      </c>
      <c r="D113" s="74"/>
      <c r="E113" s="74"/>
      <c r="F113" s="74"/>
      <c r="G113" s="156"/>
      <c r="H113" s="158"/>
    </row>
    <row r="114" spans="1:8" ht="63.75" customHeight="1">
      <c r="A114" s="103" t="s">
        <v>957</v>
      </c>
      <c r="B114" s="72" t="s">
        <v>955</v>
      </c>
      <c r="C114" s="73">
        <v>200</v>
      </c>
      <c r="D114" s="74"/>
      <c r="E114" s="74"/>
      <c r="F114" s="74"/>
      <c r="G114" s="156"/>
      <c r="H114" s="158"/>
    </row>
    <row r="115" spans="1:8" ht="47.25" customHeight="1">
      <c r="A115" s="106" t="s">
        <v>1015</v>
      </c>
      <c r="B115" s="18" t="s">
        <v>267</v>
      </c>
      <c r="C115" s="67"/>
      <c r="D115" s="68"/>
      <c r="E115" s="82">
        <f>E116</f>
        <v>0</v>
      </c>
      <c r="F115" s="82">
        <f>F116</f>
        <v>0</v>
      </c>
      <c r="G115" s="157">
        <f>G116</f>
        <v>0</v>
      </c>
      <c r="H115" s="157">
        <f>H116</f>
        <v>0</v>
      </c>
    </row>
    <row r="116" spans="1:8" ht="31.5">
      <c r="A116" s="71" t="s">
        <v>1016</v>
      </c>
      <c r="B116" s="15" t="s">
        <v>268</v>
      </c>
      <c r="C116" s="67"/>
      <c r="D116" s="68"/>
      <c r="E116" s="68">
        <f>E117+E119+E121+E123+E125+E127</f>
        <v>0</v>
      </c>
      <c r="F116" s="68">
        <f>F117+F119+F121+F123+F125+F127</f>
        <v>0</v>
      </c>
      <c r="G116" s="157">
        <f>G117</f>
        <v>0</v>
      </c>
      <c r="H116" s="157">
        <f>H117</f>
        <v>0</v>
      </c>
    </row>
    <row r="117" spans="1:8" ht="31.5">
      <c r="A117" s="71" t="s">
        <v>970</v>
      </c>
      <c r="B117" s="15" t="s">
        <v>269</v>
      </c>
      <c r="C117" s="67"/>
      <c r="D117" s="68"/>
      <c r="E117" s="68">
        <f>E118</f>
        <v>0</v>
      </c>
      <c r="F117" s="68">
        <f>F118</f>
        <v>0</v>
      </c>
      <c r="G117" s="157">
        <f>SUM(G121:G121)</f>
        <v>0</v>
      </c>
      <c r="H117" s="157">
        <f>SUM(H121:H121)</f>
        <v>0</v>
      </c>
    </row>
    <row r="118" spans="1:8" ht="63">
      <c r="A118" s="102" t="s">
        <v>945</v>
      </c>
      <c r="B118" s="72" t="s">
        <v>949</v>
      </c>
      <c r="C118" s="73">
        <v>400</v>
      </c>
      <c r="D118" s="74"/>
      <c r="E118" s="74"/>
      <c r="F118" s="74"/>
      <c r="G118" s="157"/>
      <c r="H118" s="157"/>
    </row>
    <row r="119" spans="1:8" ht="31.5">
      <c r="A119" s="71" t="s">
        <v>972</v>
      </c>
      <c r="B119" s="15" t="s">
        <v>971</v>
      </c>
      <c r="C119" s="67"/>
      <c r="D119" s="68"/>
      <c r="E119" s="68">
        <f>E120</f>
        <v>0</v>
      </c>
      <c r="F119" s="68">
        <f>F120</f>
        <v>0</v>
      </c>
      <c r="G119" s="157"/>
      <c r="H119" s="157"/>
    </row>
    <row r="120" spans="1:8" ht="47.25">
      <c r="A120" s="103" t="s">
        <v>973</v>
      </c>
      <c r="B120" s="72" t="s">
        <v>974</v>
      </c>
      <c r="C120" s="73">
        <v>400</v>
      </c>
      <c r="D120" s="74"/>
      <c r="E120" s="74"/>
      <c r="F120" s="74"/>
      <c r="G120" s="157"/>
      <c r="H120" s="157"/>
    </row>
    <row r="121" spans="1:8" ht="47.25">
      <c r="A121" s="71" t="s">
        <v>975</v>
      </c>
      <c r="B121" s="15" t="s">
        <v>976</v>
      </c>
      <c r="C121" s="67"/>
      <c r="D121" s="68"/>
      <c r="E121" s="68">
        <f>E122</f>
        <v>0</v>
      </c>
      <c r="F121" s="68">
        <f>F122</f>
        <v>0</v>
      </c>
      <c r="G121" s="159"/>
      <c r="H121" s="159"/>
    </row>
    <row r="122" spans="1:8" ht="63">
      <c r="A122" s="81" t="s">
        <v>709</v>
      </c>
      <c r="B122" s="17" t="s">
        <v>977</v>
      </c>
      <c r="C122" s="57">
        <v>400</v>
      </c>
      <c r="D122" s="58"/>
      <c r="E122" s="58"/>
      <c r="F122" s="58"/>
      <c r="G122" s="159"/>
      <c r="H122" s="159"/>
    </row>
    <row r="123" spans="1:8" ht="94.5">
      <c r="A123" s="71" t="s">
        <v>978</v>
      </c>
      <c r="B123" s="15" t="s">
        <v>979</v>
      </c>
      <c r="C123" s="67"/>
      <c r="D123" s="68"/>
      <c r="E123" s="68">
        <f>E124</f>
        <v>0</v>
      </c>
      <c r="F123" s="68">
        <f>F124</f>
        <v>0</v>
      </c>
      <c r="G123" s="159"/>
      <c r="H123" s="159"/>
    </row>
    <row r="124" spans="1:8" ht="33.75" customHeight="1">
      <c r="A124" s="103" t="s">
        <v>929</v>
      </c>
      <c r="B124" s="72" t="s">
        <v>980</v>
      </c>
      <c r="C124" s="73">
        <v>400</v>
      </c>
      <c r="D124" s="74"/>
      <c r="E124" s="74"/>
      <c r="F124" s="74"/>
      <c r="G124" s="159"/>
      <c r="H124" s="159"/>
    </row>
    <row r="125" spans="1:8" ht="31.5">
      <c r="A125" s="71" t="s">
        <v>984</v>
      </c>
      <c r="B125" s="15" t="s">
        <v>981</v>
      </c>
      <c r="C125" s="67"/>
      <c r="D125" s="68"/>
      <c r="E125" s="68">
        <f>E126</f>
        <v>0</v>
      </c>
      <c r="F125" s="68">
        <f>F126</f>
        <v>0</v>
      </c>
      <c r="G125" s="159"/>
      <c r="H125" s="159"/>
    </row>
    <row r="126" spans="1:8" ht="47.25">
      <c r="A126" s="103" t="s">
        <v>983</v>
      </c>
      <c r="B126" s="72" t="s">
        <v>982</v>
      </c>
      <c r="C126" s="73">
        <v>400</v>
      </c>
      <c r="D126" s="74"/>
      <c r="E126" s="74"/>
      <c r="F126" s="74"/>
      <c r="G126" s="159"/>
      <c r="H126" s="159"/>
    </row>
    <row r="127" spans="1:8" ht="31.5">
      <c r="A127" s="71" t="s">
        <v>1124</v>
      </c>
      <c r="B127" s="15" t="s">
        <v>1064</v>
      </c>
      <c r="C127" s="67"/>
      <c r="D127" s="74"/>
      <c r="E127" s="68">
        <f>E128</f>
        <v>0</v>
      </c>
      <c r="F127" s="68">
        <f>F128</f>
        <v>0</v>
      </c>
      <c r="G127" s="159"/>
      <c r="H127" s="159"/>
    </row>
    <row r="128" spans="1:8" ht="47.25">
      <c r="A128" s="103" t="s">
        <v>1125</v>
      </c>
      <c r="B128" s="72" t="s">
        <v>1409</v>
      </c>
      <c r="C128" s="73">
        <v>200</v>
      </c>
      <c r="D128" s="74"/>
      <c r="E128" s="74"/>
      <c r="F128" s="74"/>
      <c r="G128" s="159"/>
      <c r="H128" s="159"/>
    </row>
    <row r="129" spans="1:8" ht="31.5">
      <c r="A129" s="79" t="s">
        <v>1137</v>
      </c>
      <c r="B129" s="18" t="s">
        <v>270</v>
      </c>
      <c r="C129" s="98"/>
      <c r="D129" s="82">
        <f>D130+D140</f>
        <v>442600</v>
      </c>
      <c r="E129" s="82">
        <f>E130+E140+E150</f>
        <v>10974571.2</v>
      </c>
      <c r="F129" s="82">
        <f>F130+F140+F150</f>
        <v>10973321.2</v>
      </c>
      <c r="G129" s="154">
        <f>G130+G140+G150</f>
        <v>11002768</v>
      </c>
      <c r="H129" s="154">
        <f>H130+H140+H150</f>
        <v>10266280</v>
      </c>
    </row>
    <row r="130" spans="1:8" ht="31.5">
      <c r="A130" s="80" t="s">
        <v>900</v>
      </c>
      <c r="B130" s="15" t="s">
        <v>271</v>
      </c>
      <c r="C130" s="36"/>
      <c r="D130" s="59">
        <f>SUM(D132:D133)</f>
        <v>181000</v>
      </c>
      <c r="E130" s="59">
        <f>E131+E138</f>
        <v>4321552.2</v>
      </c>
      <c r="F130" s="59">
        <f>F131+F138</f>
        <v>4318502.2</v>
      </c>
      <c r="G130" s="155">
        <f>G131+G138</f>
        <v>4069050</v>
      </c>
      <c r="H130" s="155">
        <f>H131+H138</f>
        <v>3787224.9</v>
      </c>
    </row>
    <row r="131" spans="1:8" ht="31.5">
      <c r="A131" s="80" t="s">
        <v>272</v>
      </c>
      <c r="B131" s="15" t="s">
        <v>273</v>
      </c>
      <c r="C131" s="36"/>
      <c r="D131" s="59"/>
      <c r="E131" s="59">
        <f>SUM(E132:E137)</f>
        <v>4321552.2</v>
      </c>
      <c r="F131" s="59">
        <f>SUM(F132:F137)</f>
        <v>4318502.2</v>
      </c>
      <c r="G131" s="155">
        <f>SUM(G132:G137)</f>
        <v>3937050</v>
      </c>
      <c r="H131" s="155">
        <f>SUM(H132:H137)</f>
        <v>3655224.9</v>
      </c>
    </row>
    <row r="132" spans="1:8" ht="63">
      <c r="A132" s="38" t="s">
        <v>274</v>
      </c>
      <c r="B132" s="16" t="s">
        <v>275</v>
      </c>
      <c r="C132" s="37">
        <v>600</v>
      </c>
      <c r="D132" s="56">
        <v>-80600</v>
      </c>
      <c r="E132" s="127">
        <v>4321552.2</v>
      </c>
      <c r="F132" s="127">
        <v>4318502.2</v>
      </c>
      <c r="G132" s="158">
        <f>3998750-61700</f>
        <v>3937050</v>
      </c>
      <c r="H132" s="158">
        <f>3716924.9-61700</f>
        <v>3655224.9</v>
      </c>
    </row>
    <row r="133" spans="1:8" ht="84" customHeight="1">
      <c r="A133" s="102" t="s">
        <v>365</v>
      </c>
      <c r="B133" s="72" t="s">
        <v>276</v>
      </c>
      <c r="C133" s="73">
        <v>600</v>
      </c>
      <c r="D133" s="74">
        <v>261600</v>
      </c>
      <c r="E133" s="74"/>
      <c r="F133" s="74"/>
      <c r="G133" s="158"/>
      <c r="H133" s="158"/>
    </row>
    <row r="134" spans="1:8" ht="63">
      <c r="A134" s="102" t="s">
        <v>788</v>
      </c>
      <c r="B134" s="16" t="s">
        <v>789</v>
      </c>
      <c r="C134" s="37">
        <v>600</v>
      </c>
      <c r="D134" s="56"/>
      <c r="E134" s="56"/>
      <c r="F134" s="56"/>
      <c r="G134" s="158"/>
      <c r="H134" s="158"/>
    </row>
    <row r="135" spans="1:8" ht="63">
      <c r="A135" s="102" t="s">
        <v>785</v>
      </c>
      <c r="B135" s="16" t="s">
        <v>790</v>
      </c>
      <c r="C135" s="37">
        <v>600</v>
      </c>
      <c r="D135" s="56"/>
      <c r="E135" s="56"/>
      <c r="F135" s="56"/>
      <c r="G135" s="158"/>
      <c r="H135" s="158"/>
    </row>
    <row r="136" spans="1:8" ht="60.75" customHeight="1">
      <c r="A136" s="102" t="s">
        <v>806</v>
      </c>
      <c r="B136" s="16" t="s">
        <v>801</v>
      </c>
      <c r="C136" s="37">
        <v>600</v>
      </c>
      <c r="D136" s="56"/>
      <c r="E136" s="56"/>
      <c r="F136" s="56"/>
      <c r="G136" s="158"/>
      <c r="H136" s="158"/>
    </row>
    <row r="137" spans="1:8" ht="78.75">
      <c r="A137" s="38" t="s">
        <v>381</v>
      </c>
      <c r="B137" s="16" t="s">
        <v>382</v>
      </c>
      <c r="C137" s="37">
        <v>600</v>
      </c>
      <c r="D137" s="56"/>
      <c r="E137" s="56"/>
      <c r="F137" s="56"/>
      <c r="G137" s="158"/>
      <c r="H137" s="158"/>
    </row>
    <row r="138" spans="1:8" ht="33.75" customHeight="1">
      <c r="A138" s="80" t="s">
        <v>857</v>
      </c>
      <c r="B138" s="15" t="s">
        <v>851</v>
      </c>
      <c r="C138" s="36"/>
      <c r="D138" s="59"/>
      <c r="E138" s="59">
        <f>E139</f>
        <v>0</v>
      </c>
      <c r="F138" s="59">
        <f>F139</f>
        <v>0</v>
      </c>
      <c r="G138" s="155">
        <f>G139</f>
        <v>132000</v>
      </c>
      <c r="H138" s="155">
        <f>H139</f>
        <v>132000</v>
      </c>
    </row>
    <row r="139" spans="1:8" ht="50.25" customHeight="1">
      <c r="A139" s="102" t="s">
        <v>927</v>
      </c>
      <c r="B139" s="72" t="s">
        <v>941</v>
      </c>
      <c r="C139" s="73">
        <v>600</v>
      </c>
      <c r="D139" s="74"/>
      <c r="E139" s="113"/>
      <c r="F139" s="113"/>
      <c r="G139" s="158">
        <v>132000</v>
      </c>
      <c r="H139" s="158">
        <v>132000</v>
      </c>
    </row>
    <row r="140" spans="1:8" ht="31.5">
      <c r="A140" s="80" t="s">
        <v>277</v>
      </c>
      <c r="B140" s="15" t="s">
        <v>278</v>
      </c>
      <c r="C140" s="36"/>
      <c r="D140" s="59">
        <f>SUM(D142:D143)</f>
        <v>261600</v>
      </c>
      <c r="E140" s="59">
        <f>E141</f>
        <v>6653019</v>
      </c>
      <c r="F140" s="59">
        <f>F141</f>
        <v>6654819</v>
      </c>
      <c r="G140" s="155">
        <f>G141</f>
        <v>6807718</v>
      </c>
      <c r="H140" s="155">
        <f>H141</f>
        <v>6353055.1</v>
      </c>
    </row>
    <row r="141" spans="1:8" ht="15.75">
      <c r="A141" s="80" t="s">
        <v>280</v>
      </c>
      <c r="B141" s="15" t="s">
        <v>279</v>
      </c>
      <c r="C141" s="36"/>
      <c r="D141" s="59"/>
      <c r="E141" s="59">
        <f>SUM(E142:E149)</f>
        <v>6653019</v>
      </c>
      <c r="F141" s="59">
        <f>SUM(F142:F149)</f>
        <v>6654819</v>
      </c>
      <c r="G141" s="155">
        <f>SUM(G142:G149)</f>
        <v>6807718</v>
      </c>
      <c r="H141" s="155">
        <f>SUM(H142:H149)</f>
        <v>6353055.1</v>
      </c>
    </row>
    <row r="142" spans="1:8" ht="63">
      <c r="A142" s="38" t="s">
        <v>281</v>
      </c>
      <c r="B142" s="16" t="s">
        <v>282</v>
      </c>
      <c r="C142" s="37">
        <v>600</v>
      </c>
      <c r="D142" s="56"/>
      <c r="E142" s="127">
        <v>6653019</v>
      </c>
      <c r="F142" s="127">
        <v>6654819</v>
      </c>
      <c r="G142" s="158">
        <v>6616718</v>
      </c>
      <c r="H142" s="158">
        <v>6353055.1</v>
      </c>
    </row>
    <row r="143" spans="1:8" ht="79.5" customHeight="1">
      <c r="A143" s="102" t="s">
        <v>365</v>
      </c>
      <c r="B143" s="72" t="s">
        <v>283</v>
      </c>
      <c r="C143" s="73">
        <v>600</v>
      </c>
      <c r="D143" s="74">
        <v>261600</v>
      </c>
      <c r="E143" s="74"/>
      <c r="F143" s="74"/>
      <c r="G143" s="158"/>
      <c r="H143" s="158"/>
    </row>
    <row r="144" spans="1:8" ht="78.75">
      <c r="A144" s="38" t="s">
        <v>381</v>
      </c>
      <c r="B144" s="16" t="s">
        <v>383</v>
      </c>
      <c r="C144" s="37">
        <v>600</v>
      </c>
      <c r="D144" s="56"/>
      <c r="E144" s="56"/>
      <c r="F144" s="56"/>
      <c r="G144" s="158"/>
      <c r="H144" s="158"/>
    </row>
    <row r="145" spans="1:8" ht="63">
      <c r="A145" s="102" t="s">
        <v>786</v>
      </c>
      <c r="B145" s="72" t="s">
        <v>792</v>
      </c>
      <c r="C145" s="73">
        <v>600</v>
      </c>
      <c r="D145" s="56"/>
      <c r="E145" s="56"/>
      <c r="F145" s="56"/>
      <c r="G145" s="158">
        <v>191000</v>
      </c>
      <c r="H145" s="158"/>
    </row>
    <row r="146" spans="1:8" ht="63">
      <c r="A146" s="102" t="s">
        <v>787</v>
      </c>
      <c r="B146" s="72" t="s">
        <v>791</v>
      </c>
      <c r="C146" s="73">
        <v>600</v>
      </c>
      <c r="D146" s="56"/>
      <c r="E146" s="56"/>
      <c r="F146" s="56"/>
      <c r="G146" s="158"/>
      <c r="H146" s="158"/>
    </row>
    <row r="147" spans="1:8" ht="47.25">
      <c r="A147" s="102" t="s">
        <v>807</v>
      </c>
      <c r="B147" s="72" t="s">
        <v>802</v>
      </c>
      <c r="C147" s="73">
        <v>600</v>
      </c>
      <c r="D147" s="56"/>
      <c r="E147" s="56"/>
      <c r="F147" s="56"/>
      <c r="G147" s="158"/>
      <c r="H147" s="158"/>
    </row>
    <row r="148" spans="1:8" ht="78.75">
      <c r="A148" s="102" t="s">
        <v>828</v>
      </c>
      <c r="B148" s="72" t="s">
        <v>1348</v>
      </c>
      <c r="C148" s="73">
        <v>600</v>
      </c>
      <c r="D148" s="56"/>
      <c r="E148" s="56"/>
      <c r="F148" s="56"/>
      <c r="G148" s="158"/>
      <c r="H148" s="158"/>
    </row>
    <row r="149" spans="1:8" ht="110.25">
      <c r="A149" s="102" t="s">
        <v>1352</v>
      </c>
      <c r="B149" s="432" t="s">
        <v>1346</v>
      </c>
      <c r="C149" s="37">
        <v>600</v>
      </c>
      <c r="D149" s="56"/>
      <c r="E149" s="56"/>
      <c r="F149" s="56"/>
      <c r="G149" s="158"/>
      <c r="H149" s="158"/>
    </row>
    <row r="150" spans="1:8" ht="36.75" customHeight="1">
      <c r="A150" s="80" t="s">
        <v>1140</v>
      </c>
      <c r="B150" s="15" t="s">
        <v>853</v>
      </c>
      <c r="C150" s="36"/>
      <c r="D150" s="56"/>
      <c r="E150" s="68">
        <f aca="true" t="shared" si="3" ref="E150:H151">E151</f>
        <v>0</v>
      </c>
      <c r="F150" s="68">
        <f t="shared" si="3"/>
        <v>0</v>
      </c>
      <c r="G150" s="157">
        <f t="shared" si="3"/>
        <v>126000</v>
      </c>
      <c r="H150" s="157">
        <f t="shared" si="3"/>
        <v>126000</v>
      </c>
    </row>
    <row r="151" spans="1:8" ht="18.75" customHeight="1">
      <c r="A151" s="80" t="s">
        <v>1139</v>
      </c>
      <c r="B151" s="15" t="s">
        <v>854</v>
      </c>
      <c r="C151" s="36"/>
      <c r="D151" s="56"/>
      <c r="E151" s="68">
        <f t="shared" si="3"/>
        <v>0</v>
      </c>
      <c r="F151" s="68">
        <f t="shared" si="3"/>
        <v>0</v>
      </c>
      <c r="G151" s="157">
        <f t="shared" si="3"/>
        <v>126000</v>
      </c>
      <c r="H151" s="157">
        <f t="shared" si="3"/>
        <v>126000</v>
      </c>
    </row>
    <row r="152" spans="1:8" ht="51" customHeight="1">
      <c r="A152" s="102" t="s">
        <v>1138</v>
      </c>
      <c r="B152" s="72" t="s">
        <v>1046</v>
      </c>
      <c r="C152" s="73">
        <v>200</v>
      </c>
      <c r="D152" s="74"/>
      <c r="E152" s="125"/>
      <c r="F152" s="125"/>
      <c r="G152" s="156">
        <v>126000</v>
      </c>
      <c r="H152" s="158">
        <v>126000</v>
      </c>
    </row>
    <row r="153" spans="1:8" ht="47.25">
      <c r="A153" s="79" t="s">
        <v>437</v>
      </c>
      <c r="B153" s="18" t="s">
        <v>284</v>
      </c>
      <c r="C153" s="98"/>
      <c r="D153" s="82" t="e">
        <f>D154+D158+D169+#REF!</f>
        <v>#REF!</v>
      </c>
      <c r="E153" s="82">
        <f>E154+E158+E169+E172+E177+E183+E187</f>
        <v>12460744.07</v>
      </c>
      <c r="F153" s="82">
        <f>F154+F158+F169+F172+F177+F183+F187</f>
        <v>12460744.07</v>
      </c>
      <c r="G153" s="154" t="e">
        <f>G154+G158+G169+G172+G177+G183+G187</f>
        <v>#REF!</v>
      </c>
      <c r="H153" s="154" t="e">
        <f>H154+H158+H169+H172+H177+H183+H187</f>
        <v>#REF!</v>
      </c>
    </row>
    <row r="154" spans="1:8" ht="19.5" customHeight="1">
      <c r="A154" s="80" t="s">
        <v>285</v>
      </c>
      <c r="B154" s="15" t="s">
        <v>286</v>
      </c>
      <c r="C154" s="36"/>
      <c r="D154" s="59" t="e">
        <f>D157+#REF!+#REF!</f>
        <v>#REF!</v>
      </c>
      <c r="E154" s="59">
        <f>E155</f>
        <v>2255625.06</v>
      </c>
      <c r="F154" s="59">
        <f>F155</f>
        <v>2255625.06</v>
      </c>
      <c r="G154" s="155">
        <f>G155</f>
        <v>255625.06</v>
      </c>
      <c r="H154" s="155">
        <f>H155</f>
        <v>255625.06</v>
      </c>
    </row>
    <row r="155" spans="1:8" ht="36" customHeight="1">
      <c r="A155" s="80" t="s">
        <v>287</v>
      </c>
      <c r="B155" s="15" t="s">
        <v>288</v>
      </c>
      <c r="C155" s="36"/>
      <c r="D155" s="59"/>
      <c r="E155" s="59">
        <f>SUM(E156:E157)</f>
        <v>2255625.06</v>
      </c>
      <c r="F155" s="59">
        <f>SUM(F156:F157)</f>
        <v>2255625.06</v>
      </c>
      <c r="G155" s="155">
        <f>SUM(G157:G157)</f>
        <v>255625.06</v>
      </c>
      <c r="H155" s="155">
        <f>SUM(H157:H157)</f>
        <v>255625.06</v>
      </c>
    </row>
    <row r="156" spans="1:8" ht="64.5" customHeight="1">
      <c r="A156" s="102" t="s">
        <v>965</v>
      </c>
      <c r="B156" s="72" t="s">
        <v>950</v>
      </c>
      <c r="C156" s="73">
        <v>400</v>
      </c>
      <c r="D156" s="74"/>
      <c r="E156" s="74"/>
      <c r="F156" s="74"/>
      <c r="G156" s="155"/>
      <c r="H156" s="155"/>
    </row>
    <row r="157" spans="1:8" ht="47.25">
      <c r="A157" s="39" t="s">
        <v>394</v>
      </c>
      <c r="B157" s="16" t="s">
        <v>289</v>
      </c>
      <c r="C157" s="37">
        <v>200</v>
      </c>
      <c r="D157" s="56">
        <v>-220000</v>
      </c>
      <c r="E157" s="74">
        <v>2255625.06</v>
      </c>
      <c r="F157" s="74">
        <v>2255625.06</v>
      </c>
      <c r="G157" s="156">
        <v>255625.06</v>
      </c>
      <c r="H157" s="158">
        <v>255625.06</v>
      </c>
    </row>
    <row r="158" spans="1:8" ht="46.5" customHeight="1">
      <c r="A158" s="80" t="s">
        <v>450</v>
      </c>
      <c r="B158" s="15" t="s">
        <v>290</v>
      </c>
      <c r="C158" s="36"/>
      <c r="D158" s="59" t="e">
        <f>#REF!+D167+#REF!+#REF!+#REF!</f>
        <v>#REF!</v>
      </c>
      <c r="E158" s="59">
        <f>E159+E166</f>
        <v>2101083.39</v>
      </c>
      <c r="F158" s="59">
        <f>F159+F166</f>
        <v>2101083.39</v>
      </c>
      <c r="G158" s="155">
        <f>G159+G166</f>
        <v>2101083.39</v>
      </c>
      <c r="H158" s="155">
        <f>H159+H166</f>
        <v>2101083.39</v>
      </c>
    </row>
    <row r="159" spans="1:8" ht="45" customHeight="1">
      <c r="A159" s="80" t="s">
        <v>627</v>
      </c>
      <c r="B159" s="15" t="s">
        <v>291</v>
      </c>
      <c r="C159" s="36"/>
      <c r="D159" s="59"/>
      <c r="E159" s="59">
        <f>SUM(E160:E165)</f>
        <v>501083.39</v>
      </c>
      <c r="F159" s="59">
        <f>SUM(F160:F165)</f>
        <v>501083.39</v>
      </c>
      <c r="G159" s="155">
        <f>SUM(G160:G165)</f>
        <v>501083.39</v>
      </c>
      <c r="H159" s="155">
        <f>SUM(H160:H165)</f>
        <v>501083.39</v>
      </c>
    </row>
    <row r="160" spans="1:8" ht="51" customHeight="1">
      <c r="A160" s="39" t="s">
        <v>442</v>
      </c>
      <c r="B160" s="17" t="s">
        <v>444</v>
      </c>
      <c r="C160" s="57">
        <v>200</v>
      </c>
      <c r="D160" s="58"/>
      <c r="E160" s="74">
        <v>261044.73</v>
      </c>
      <c r="F160" s="74">
        <v>261044.73</v>
      </c>
      <c r="G160" s="156">
        <v>261044.73</v>
      </c>
      <c r="H160" s="159">
        <v>261044.73</v>
      </c>
    </row>
    <row r="161" spans="1:8" ht="63">
      <c r="A161" s="39" t="s">
        <v>431</v>
      </c>
      <c r="B161" s="17" t="s">
        <v>445</v>
      </c>
      <c r="C161" s="57">
        <v>200</v>
      </c>
      <c r="D161" s="58"/>
      <c r="E161" s="74">
        <v>240038.66</v>
      </c>
      <c r="F161" s="74">
        <v>240038.66</v>
      </c>
      <c r="G161" s="156">
        <v>240038.66</v>
      </c>
      <c r="H161" s="159">
        <v>240038.66</v>
      </c>
    </row>
    <row r="162" spans="1:8" ht="47.25">
      <c r="A162" s="39" t="s">
        <v>818</v>
      </c>
      <c r="B162" s="17" t="s">
        <v>815</v>
      </c>
      <c r="C162" s="57">
        <v>200</v>
      </c>
      <c r="D162" s="58"/>
      <c r="E162" s="74"/>
      <c r="F162" s="74"/>
      <c r="G162" s="156"/>
      <c r="H162" s="159"/>
    </row>
    <row r="163" spans="1:8" ht="47.25">
      <c r="A163" s="39" t="s">
        <v>819</v>
      </c>
      <c r="B163" s="17" t="s">
        <v>816</v>
      </c>
      <c r="C163" s="57">
        <v>200</v>
      </c>
      <c r="D163" s="58"/>
      <c r="E163" s="74"/>
      <c r="F163" s="74"/>
      <c r="G163" s="156"/>
      <c r="H163" s="159"/>
    </row>
    <row r="164" spans="1:8" ht="78.75">
      <c r="A164" s="39" t="s">
        <v>823</v>
      </c>
      <c r="B164" s="17" t="s">
        <v>1335</v>
      </c>
      <c r="C164" s="57">
        <v>800</v>
      </c>
      <c r="D164" s="58"/>
      <c r="E164" s="74"/>
      <c r="F164" s="74"/>
      <c r="G164" s="156"/>
      <c r="H164" s="159"/>
    </row>
    <row r="165" spans="1:8" ht="81.75" customHeight="1">
      <c r="A165" s="39" t="s">
        <v>496</v>
      </c>
      <c r="B165" s="17" t="s">
        <v>495</v>
      </c>
      <c r="C165" s="57">
        <v>500</v>
      </c>
      <c r="D165" s="58"/>
      <c r="E165" s="58"/>
      <c r="F165" s="58"/>
      <c r="G165" s="159">
        <v>0</v>
      </c>
      <c r="H165" s="159">
        <v>0</v>
      </c>
    </row>
    <row r="166" spans="1:8" ht="31.5">
      <c r="A166" s="80" t="s">
        <v>628</v>
      </c>
      <c r="B166" s="15" t="s">
        <v>629</v>
      </c>
      <c r="C166" s="36"/>
      <c r="D166" s="59"/>
      <c r="E166" s="59">
        <f>SUM(E167:E168)</f>
        <v>1600000</v>
      </c>
      <c r="F166" s="59">
        <f>SUM(F167:F168)</f>
        <v>1600000</v>
      </c>
      <c r="G166" s="155">
        <f>SUM(G167:G168)</f>
        <v>1600000</v>
      </c>
      <c r="H166" s="155">
        <f>SUM(H167:H168)</f>
        <v>1600000</v>
      </c>
    </row>
    <row r="167" spans="1:8" ht="49.5" customHeight="1">
      <c r="A167" s="39" t="s">
        <v>395</v>
      </c>
      <c r="B167" s="17" t="s">
        <v>630</v>
      </c>
      <c r="C167" s="57">
        <v>200</v>
      </c>
      <c r="D167" s="58"/>
      <c r="E167" s="74">
        <v>115836</v>
      </c>
      <c r="F167" s="74">
        <v>115836</v>
      </c>
      <c r="G167" s="156">
        <v>115836</v>
      </c>
      <c r="H167" s="159">
        <v>115836</v>
      </c>
    </row>
    <row r="168" spans="1:8" ht="63" customHeight="1">
      <c r="A168" s="42" t="s">
        <v>441</v>
      </c>
      <c r="B168" s="16" t="s">
        <v>631</v>
      </c>
      <c r="C168" s="37">
        <v>200</v>
      </c>
      <c r="D168" s="56"/>
      <c r="E168" s="74">
        <v>1484164</v>
      </c>
      <c r="F168" s="74">
        <v>1484164</v>
      </c>
      <c r="G168" s="156">
        <v>1484164</v>
      </c>
      <c r="H168" s="158">
        <v>1484164</v>
      </c>
    </row>
    <row r="169" spans="1:8" ht="31.5">
      <c r="A169" s="80" t="s">
        <v>452</v>
      </c>
      <c r="B169" s="15" t="s">
        <v>292</v>
      </c>
      <c r="C169" s="36"/>
      <c r="D169" s="59" t="e">
        <f>SUM(#REF!)</f>
        <v>#REF!</v>
      </c>
      <c r="E169" s="59">
        <f>E170</f>
        <v>0</v>
      </c>
      <c r="F169" s="59">
        <f>F170</f>
        <v>0</v>
      </c>
      <c r="G169" s="155">
        <f>G170</f>
        <v>0</v>
      </c>
      <c r="H169" s="155">
        <f>H170</f>
        <v>0</v>
      </c>
    </row>
    <row r="170" spans="1:8" ht="15.75">
      <c r="A170" s="80" t="s">
        <v>294</v>
      </c>
      <c r="B170" s="15" t="s">
        <v>293</v>
      </c>
      <c r="C170" s="36"/>
      <c r="D170" s="59"/>
      <c r="E170" s="59">
        <f>SUM(E171:E171)</f>
        <v>0</v>
      </c>
      <c r="F170" s="59">
        <f>SUM(F171:F171)</f>
        <v>0</v>
      </c>
      <c r="G170" s="155">
        <f>SUM(G171:G171)</f>
        <v>0</v>
      </c>
      <c r="H170" s="155">
        <f>SUM(H171:H171)</f>
        <v>0</v>
      </c>
    </row>
    <row r="171" spans="1:8" ht="47.25">
      <c r="A171" s="39" t="s">
        <v>693</v>
      </c>
      <c r="B171" s="17" t="s">
        <v>696</v>
      </c>
      <c r="C171" s="57">
        <v>300</v>
      </c>
      <c r="D171" s="58"/>
      <c r="E171" s="58">
        <v>0</v>
      </c>
      <c r="F171" s="58">
        <v>0</v>
      </c>
      <c r="G171" s="159">
        <v>0</v>
      </c>
      <c r="H171" s="159">
        <v>0</v>
      </c>
    </row>
    <row r="172" spans="1:8" ht="31.5">
      <c r="A172" s="80" t="s">
        <v>643</v>
      </c>
      <c r="B172" s="15" t="s">
        <v>427</v>
      </c>
      <c r="C172" s="36"/>
      <c r="D172" s="59">
        <f>SUM(D174:D175)</f>
        <v>223500</v>
      </c>
      <c r="E172" s="59">
        <f>E173</f>
        <v>2978103.62</v>
      </c>
      <c r="F172" s="59">
        <f>F173</f>
        <v>2978103.62</v>
      </c>
      <c r="G172" s="155">
        <f>G173</f>
        <v>2978103.62</v>
      </c>
      <c r="H172" s="155">
        <f>H173</f>
        <v>2978103.62</v>
      </c>
    </row>
    <row r="173" spans="1:8" ht="33" customHeight="1">
      <c r="A173" s="80" t="s">
        <v>969</v>
      </c>
      <c r="B173" s="15" t="s">
        <v>428</v>
      </c>
      <c r="C173" s="36"/>
      <c r="D173" s="59"/>
      <c r="E173" s="59">
        <f>SUM(E174:E176)</f>
        <v>2978103.62</v>
      </c>
      <c r="F173" s="59">
        <f>SUM(F174:F176)</f>
        <v>2978103.62</v>
      </c>
      <c r="G173" s="155">
        <f>SUM(G174:G176)</f>
        <v>2978103.62</v>
      </c>
      <c r="H173" s="155">
        <f>SUM(H174:H176)</f>
        <v>2978103.62</v>
      </c>
    </row>
    <row r="174" spans="1:8" ht="47.25">
      <c r="A174" s="38" t="s">
        <v>717</v>
      </c>
      <c r="B174" s="16" t="s">
        <v>446</v>
      </c>
      <c r="C174" s="37">
        <v>200</v>
      </c>
      <c r="D174" s="56">
        <v>223500</v>
      </c>
      <c r="E174" s="125">
        <v>1546853.1</v>
      </c>
      <c r="F174" s="125">
        <v>1546853.1</v>
      </c>
      <c r="G174" s="156">
        <v>1546853.1</v>
      </c>
      <c r="H174" s="158">
        <v>1546853.1</v>
      </c>
    </row>
    <row r="175" spans="1:8" ht="47.25">
      <c r="A175" s="38" t="s">
        <v>424</v>
      </c>
      <c r="B175" s="16" t="s">
        <v>447</v>
      </c>
      <c r="C175" s="37">
        <v>200</v>
      </c>
      <c r="D175" s="56"/>
      <c r="E175" s="125">
        <v>1235573.6</v>
      </c>
      <c r="F175" s="125">
        <v>1235573.6</v>
      </c>
      <c r="G175" s="156">
        <v>1235573.6</v>
      </c>
      <c r="H175" s="158">
        <v>1235573.6</v>
      </c>
    </row>
    <row r="176" spans="1:8" ht="63">
      <c r="A176" s="83" t="s">
        <v>721</v>
      </c>
      <c r="B176" s="16" t="s">
        <v>770</v>
      </c>
      <c r="C176" s="37">
        <v>800</v>
      </c>
      <c r="D176" s="56"/>
      <c r="E176" s="125">
        <v>195676.92</v>
      </c>
      <c r="F176" s="125">
        <v>195676.92</v>
      </c>
      <c r="G176" s="156">
        <v>195676.92</v>
      </c>
      <c r="H176" s="158">
        <v>195676.92</v>
      </c>
    </row>
    <row r="177" spans="1:8" ht="36.75" customHeight="1">
      <c r="A177" s="80" t="s">
        <v>443</v>
      </c>
      <c r="B177" s="15" t="s">
        <v>429</v>
      </c>
      <c r="C177" s="36"/>
      <c r="D177" s="59">
        <f>SUM(D190:D191)</f>
        <v>0</v>
      </c>
      <c r="E177" s="59">
        <f>E178</f>
        <v>404820</v>
      </c>
      <c r="F177" s="59">
        <f>F178</f>
        <v>404820</v>
      </c>
      <c r="G177" s="155" t="e">
        <f>G178</f>
        <v>#REF!</v>
      </c>
      <c r="H177" s="155" t="e">
        <f>H178</f>
        <v>#REF!</v>
      </c>
    </row>
    <row r="178" spans="1:8" ht="31.5">
      <c r="A178" s="80" t="s">
        <v>433</v>
      </c>
      <c r="B178" s="15" t="s">
        <v>430</v>
      </c>
      <c r="C178" s="36"/>
      <c r="D178" s="59"/>
      <c r="E178" s="59">
        <f>SUM(E179:E182)</f>
        <v>404820</v>
      </c>
      <c r="F178" s="59">
        <f>SUM(F179:F182)</f>
        <v>404820</v>
      </c>
      <c r="G178" s="155" t="e">
        <f>#REF!+G179+G182</f>
        <v>#REF!</v>
      </c>
      <c r="H178" s="155" t="e">
        <f>#REF!+H179+H182</f>
        <v>#REF!</v>
      </c>
    </row>
    <row r="179" spans="1:13" s="92" customFormat="1" ht="78.75">
      <c r="A179" s="39" t="s">
        <v>487</v>
      </c>
      <c r="B179" s="72" t="s">
        <v>486</v>
      </c>
      <c r="C179" s="73">
        <v>500</v>
      </c>
      <c r="D179" s="74"/>
      <c r="E179" s="74"/>
      <c r="F179" s="74"/>
      <c r="G179" s="156">
        <v>0</v>
      </c>
      <c r="H179" s="156">
        <v>0</v>
      </c>
      <c r="K179" s="174"/>
      <c r="L179" s="174"/>
      <c r="M179" s="174"/>
    </row>
    <row r="180" spans="1:13" s="92" customFormat="1" ht="47.25">
      <c r="A180" s="39" t="s">
        <v>1105</v>
      </c>
      <c r="B180" s="72" t="s">
        <v>1106</v>
      </c>
      <c r="C180" s="73">
        <v>200</v>
      </c>
      <c r="D180" s="74"/>
      <c r="E180" s="74"/>
      <c r="F180" s="74"/>
      <c r="G180" s="156"/>
      <c r="H180" s="156"/>
      <c r="K180" s="174"/>
      <c r="L180" s="174"/>
      <c r="M180" s="174"/>
    </row>
    <row r="181" spans="1:13" s="92" customFormat="1" ht="47.25">
      <c r="A181" s="39" t="s">
        <v>820</v>
      </c>
      <c r="B181" s="72" t="s">
        <v>817</v>
      </c>
      <c r="C181" s="73">
        <v>200</v>
      </c>
      <c r="D181" s="74"/>
      <c r="E181" s="74"/>
      <c r="F181" s="74"/>
      <c r="G181" s="156"/>
      <c r="H181" s="156"/>
      <c r="K181" s="174"/>
      <c r="L181" s="174"/>
      <c r="M181" s="174"/>
    </row>
    <row r="182" spans="1:13" s="92" customFormat="1" ht="63">
      <c r="A182" s="83" t="s">
        <v>632</v>
      </c>
      <c r="B182" s="72" t="s">
        <v>448</v>
      </c>
      <c r="C182" s="73">
        <v>200</v>
      </c>
      <c r="D182" s="74"/>
      <c r="E182" s="74">
        <v>404820</v>
      </c>
      <c r="F182" s="74">
        <v>404820</v>
      </c>
      <c r="G182" s="156">
        <v>404820</v>
      </c>
      <c r="H182" s="156">
        <v>404820</v>
      </c>
      <c r="K182" s="174"/>
      <c r="L182" s="174"/>
      <c r="M182" s="174"/>
    </row>
    <row r="183" spans="1:13" s="92" customFormat="1" ht="36" customHeight="1">
      <c r="A183" s="80" t="s">
        <v>675</v>
      </c>
      <c r="B183" s="15" t="s">
        <v>644</v>
      </c>
      <c r="C183" s="67"/>
      <c r="D183" s="68"/>
      <c r="E183" s="68">
        <f>E184</f>
        <v>0</v>
      </c>
      <c r="F183" s="68">
        <f>F184</f>
        <v>0</v>
      </c>
      <c r="G183" s="157">
        <f>G184</f>
        <v>0</v>
      </c>
      <c r="H183" s="157">
        <f>H184</f>
        <v>0</v>
      </c>
      <c r="K183" s="174"/>
      <c r="L183" s="174"/>
      <c r="M183" s="174"/>
    </row>
    <row r="184" spans="1:13" s="92" customFormat="1" ht="32.25" customHeight="1">
      <c r="A184" s="80" t="s">
        <v>676</v>
      </c>
      <c r="B184" s="15" t="s">
        <v>645</v>
      </c>
      <c r="C184" s="67"/>
      <c r="D184" s="68"/>
      <c r="E184" s="68">
        <f>E185+E186</f>
        <v>0</v>
      </c>
      <c r="F184" s="68">
        <f>F185+F186</f>
        <v>0</v>
      </c>
      <c r="G184" s="157">
        <f>G185+G186</f>
        <v>0</v>
      </c>
      <c r="H184" s="157">
        <f>H185+H186</f>
        <v>0</v>
      </c>
      <c r="K184" s="174"/>
      <c r="L184" s="174"/>
      <c r="M184" s="174"/>
    </row>
    <row r="185" spans="1:13" s="92" customFormat="1" ht="47.25">
      <c r="A185" s="83" t="s">
        <v>677</v>
      </c>
      <c r="B185" s="72" t="s">
        <v>678</v>
      </c>
      <c r="C185" s="73">
        <v>200</v>
      </c>
      <c r="D185" s="74"/>
      <c r="E185" s="74"/>
      <c r="F185" s="74"/>
      <c r="G185" s="156"/>
      <c r="H185" s="156"/>
      <c r="K185" s="174"/>
      <c r="L185" s="174"/>
      <c r="M185" s="174"/>
    </row>
    <row r="186" spans="1:13" s="92" customFormat="1" ht="47.25">
      <c r="A186" s="83" t="s">
        <v>700</v>
      </c>
      <c r="B186" s="72" t="s">
        <v>715</v>
      </c>
      <c r="C186" s="73">
        <v>200</v>
      </c>
      <c r="D186" s="74"/>
      <c r="E186" s="74"/>
      <c r="F186" s="74"/>
      <c r="G186" s="156"/>
      <c r="H186" s="156"/>
      <c r="K186" s="174"/>
      <c r="L186" s="174"/>
      <c r="M186" s="174"/>
    </row>
    <row r="187" spans="1:13" s="92" customFormat="1" ht="47.25">
      <c r="A187" s="80" t="s">
        <v>759</v>
      </c>
      <c r="B187" s="15" t="s">
        <v>760</v>
      </c>
      <c r="C187" s="67"/>
      <c r="D187" s="74"/>
      <c r="E187" s="68">
        <f aca="true" t="shared" si="4" ref="E187:H188">E188</f>
        <v>4721112</v>
      </c>
      <c r="F187" s="68">
        <f t="shared" si="4"/>
        <v>4721112</v>
      </c>
      <c r="G187" s="157">
        <f t="shared" si="4"/>
        <v>6440742</v>
      </c>
      <c r="H187" s="157">
        <f t="shared" si="4"/>
        <v>1671654</v>
      </c>
      <c r="K187" s="174"/>
      <c r="L187" s="174"/>
      <c r="M187" s="174"/>
    </row>
    <row r="188" spans="1:13" s="92" customFormat="1" ht="47.25" customHeight="1">
      <c r="A188" s="80" t="s">
        <v>761</v>
      </c>
      <c r="B188" s="15" t="s">
        <v>762</v>
      </c>
      <c r="C188" s="67"/>
      <c r="D188" s="74"/>
      <c r="E188" s="68">
        <f t="shared" si="4"/>
        <v>4721112</v>
      </c>
      <c r="F188" s="68">
        <f t="shared" si="4"/>
        <v>4721112</v>
      </c>
      <c r="G188" s="157">
        <f t="shared" si="4"/>
        <v>6440742</v>
      </c>
      <c r="H188" s="157">
        <f t="shared" si="4"/>
        <v>1671654</v>
      </c>
      <c r="K188" s="174"/>
      <c r="L188" s="174"/>
      <c r="M188" s="174"/>
    </row>
    <row r="189" spans="1:13" s="92" customFormat="1" ht="69" customHeight="1">
      <c r="A189" s="134" t="s">
        <v>718</v>
      </c>
      <c r="B189" s="72" t="s">
        <v>826</v>
      </c>
      <c r="C189" s="73">
        <v>400</v>
      </c>
      <c r="D189" s="74"/>
      <c r="E189" s="323">
        <v>4721112</v>
      </c>
      <c r="F189" s="323">
        <v>4721112</v>
      </c>
      <c r="G189" s="156">
        <v>6440742</v>
      </c>
      <c r="H189" s="156">
        <v>1671654</v>
      </c>
      <c r="K189" s="174"/>
      <c r="L189" s="174"/>
      <c r="M189" s="174"/>
    </row>
    <row r="190" spans="1:8" ht="31.5">
      <c r="A190" s="79" t="s">
        <v>438</v>
      </c>
      <c r="B190" s="18" t="s">
        <v>295</v>
      </c>
      <c r="C190" s="98"/>
      <c r="D190" s="82">
        <f>D191+D194</f>
        <v>0</v>
      </c>
      <c r="E190" s="82">
        <f>E191+E194</f>
        <v>1175774</v>
      </c>
      <c r="F190" s="82">
        <f>F191+F194</f>
        <v>1175774</v>
      </c>
      <c r="G190" s="154">
        <f>G191+G194</f>
        <v>863721</v>
      </c>
      <c r="H190" s="154">
        <f>H191+H194</f>
        <v>450000</v>
      </c>
    </row>
    <row r="191" spans="1:8" ht="31.5">
      <c r="A191" s="80" t="s">
        <v>453</v>
      </c>
      <c r="B191" s="15" t="s">
        <v>296</v>
      </c>
      <c r="C191" s="36"/>
      <c r="D191" s="59">
        <f>D193</f>
        <v>0</v>
      </c>
      <c r="E191" s="59">
        <f aca="true" t="shared" si="5" ref="E191:H192">E192</f>
        <v>400000</v>
      </c>
      <c r="F191" s="59">
        <f t="shared" si="5"/>
        <v>400000</v>
      </c>
      <c r="G191" s="155">
        <f t="shared" si="5"/>
        <v>250000</v>
      </c>
      <c r="H191" s="155">
        <f t="shared" si="5"/>
        <v>250000</v>
      </c>
    </row>
    <row r="192" spans="1:8" ht="20.25" customHeight="1">
      <c r="A192" s="80" t="s">
        <v>301</v>
      </c>
      <c r="B192" s="15" t="s">
        <v>297</v>
      </c>
      <c r="C192" s="36"/>
      <c r="D192" s="59"/>
      <c r="E192" s="59">
        <f t="shared" si="5"/>
        <v>400000</v>
      </c>
      <c r="F192" s="59">
        <f t="shared" si="5"/>
        <v>400000</v>
      </c>
      <c r="G192" s="155">
        <f t="shared" si="5"/>
        <v>250000</v>
      </c>
      <c r="H192" s="155">
        <f t="shared" si="5"/>
        <v>250000</v>
      </c>
    </row>
    <row r="193" spans="1:8" ht="63">
      <c r="A193" s="38" t="s">
        <v>449</v>
      </c>
      <c r="B193" s="16" t="s">
        <v>298</v>
      </c>
      <c r="C193" s="37">
        <v>200</v>
      </c>
      <c r="D193" s="56"/>
      <c r="E193" s="74">
        <v>400000</v>
      </c>
      <c r="F193" s="74">
        <v>400000</v>
      </c>
      <c r="G193" s="156">
        <v>250000</v>
      </c>
      <c r="H193" s="158">
        <v>250000</v>
      </c>
    </row>
    <row r="194" spans="1:8" ht="31.5">
      <c r="A194" s="80" t="s">
        <v>454</v>
      </c>
      <c r="B194" s="15" t="s">
        <v>299</v>
      </c>
      <c r="C194" s="36"/>
      <c r="D194" s="59">
        <f>D196</f>
        <v>0</v>
      </c>
      <c r="E194" s="59">
        <f>E195</f>
        <v>775774</v>
      </c>
      <c r="F194" s="59">
        <f>F195</f>
        <v>775774</v>
      </c>
      <c r="G194" s="155">
        <f>G195</f>
        <v>613721</v>
      </c>
      <c r="H194" s="155">
        <f>H195</f>
        <v>200000</v>
      </c>
    </row>
    <row r="195" spans="1:8" ht="31.5">
      <c r="A195" s="80" t="s">
        <v>634</v>
      </c>
      <c r="B195" s="15" t="s">
        <v>300</v>
      </c>
      <c r="C195" s="36"/>
      <c r="D195" s="59"/>
      <c r="E195" s="59">
        <f>E196+E197+E198</f>
        <v>775774</v>
      </c>
      <c r="F195" s="59">
        <f>F196+F197+F198</f>
        <v>775774</v>
      </c>
      <c r="G195" s="155">
        <f>G196+G198</f>
        <v>613721</v>
      </c>
      <c r="H195" s="155">
        <f>H196+H198</f>
        <v>200000</v>
      </c>
    </row>
    <row r="196" spans="1:8" ht="48.75" customHeight="1">
      <c r="A196" s="38" t="s">
        <v>635</v>
      </c>
      <c r="B196" s="16" t="s">
        <v>302</v>
      </c>
      <c r="C196" s="37">
        <v>200</v>
      </c>
      <c r="D196" s="56"/>
      <c r="E196" s="74">
        <v>98650</v>
      </c>
      <c r="F196" s="74">
        <v>98650</v>
      </c>
      <c r="G196" s="156">
        <v>164120</v>
      </c>
      <c r="H196" s="158">
        <v>125000</v>
      </c>
    </row>
    <row r="197" spans="1:8" ht="83.25" customHeight="1">
      <c r="A197" s="39" t="s">
        <v>1071</v>
      </c>
      <c r="B197" s="16" t="s">
        <v>637</v>
      </c>
      <c r="C197" s="37">
        <v>100</v>
      </c>
      <c r="D197" s="56"/>
      <c r="E197" s="74">
        <v>677124</v>
      </c>
      <c r="F197" s="74">
        <v>677124</v>
      </c>
      <c r="G197" s="156"/>
      <c r="H197" s="158"/>
    </row>
    <row r="198" spans="1:8" ht="47.25">
      <c r="A198" s="38" t="s">
        <v>636</v>
      </c>
      <c r="B198" s="16" t="s">
        <v>637</v>
      </c>
      <c r="C198" s="37">
        <v>200</v>
      </c>
      <c r="D198" s="56"/>
      <c r="E198" s="74"/>
      <c r="F198" s="74"/>
      <c r="G198" s="156">
        <v>449601</v>
      </c>
      <c r="H198" s="158">
        <v>75000</v>
      </c>
    </row>
    <row r="199" spans="1:8" ht="31.5">
      <c r="A199" s="79" t="s">
        <v>439</v>
      </c>
      <c r="B199" s="18" t="s">
        <v>303</v>
      </c>
      <c r="C199" s="319"/>
      <c r="D199" s="82" t="e">
        <f>D200+D215+D250</f>
        <v>#REF!</v>
      </c>
      <c r="E199" s="82">
        <f>E200+E215+E250</f>
        <v>243747437.64000002</v>
      </c>
      <c r="F199" s="82">
        <f>F200+F215+F250</f>
        <v>237814690.29999998</v>
      </c>
      <c r="G199" s="154">
        <f>G200+G215+G250</f>
        <v>206994209.67000002</v>
      </c>
      <c r="H199" s="154">
        <f>H200+H215+H250</f>
        <v>206994209.67000002</v>
      </c>
    </row>
    <row r="200" spans="1:8" ht="18.75" customHeight="1">
      <c r="A200" s="80" t="s">
        <v>304</v>
      </c>
      <c r="B200" s="15" t="s">
        <v>305</v>
      </c>
      <c r="C200" s="36"/>
      <c r="D200" s="59">
        <f>SUM(D202:D214)</f>
        <v>5093368</v>
      </c>
      <c r="E200" s="59">
        <f>E201</f>
        <v>85276234.07000001</v>
      </c>
      <c r="F200" s="59">
        <f>F201</f>
        <v>85276234.07000001</v>
      </c>
      <c r="G200" s="155">
        <f>G201</f>
        <v>80272896.34</v>
      </c>
      <c r="H200" s="155">
        <f>H201</f>
        <v>80272896.34</v>
      </c>
    </row>
    <row r="201" spans="1:8" ht="39" customHeight="1">
      <c r="A201" s="80" t="s">
        <v>646</v>
      </c>
      <c r="B201" s="15" t="s">
        <v>306</v>
      </c>
      <c r="C201" s="36"/>
      <c r="D201" s="59"/>
      <c r="E201" s="59">
        <f>SUM(E202:E214)</f>
        <v>85276234.07000001</v>
      </c>
      <c r="F201" s="59">
        <f>SUM(F202:F214)</f>
        <v>85276234.07000001</v>
      </c>
      <c r="G201" s="155">
        <f>SUM(G202:G214)</f>
        <v>80272896.34</v>
      </c>
      <c r="H201" s="155">
        <f>SUM(H202:H214)</f>
        <v>80272896.34</v>
      </c>
    </row>
    <row r="202" spans="1:8" ht="65.25" customHeight="1">
      <c r="A202" s="38" t="s">
        <v>307</v>
      </c>
      <c r="B202" s="16" t="s">
        <v>308</v>
      </c>
      <c r="C202" s="37">
        <v>600</v>
      </c>
      <c r="D202" s="56">
        <v>500000</v>
      </c>
      <c r="E202" s="58">
        <v>3716536.2</v>
      </c>
      <c r="F202" s="58">
        <v>3716536.2</v>
      </c>
      <c r="G202" s="156">
        <v>3743425.6</v>
      </c>
      <c r="H202" s="158">
        <v>3743425.6</v>
      </c>
    </row>
    <row r="203" spans="1:8" ht="99" customHeight="1">
      <c r="A203" s="38" t="s">
        <v>461</v>
      </c>
      <c r="B203" s="16" t="s">
        <v>467</v>
      </c>
      <c r="C203" s="37">
        <v>600</v>
      </c>
      <c r="D203" s="56"/>
      <c r="E203" s="58">
        <v>14640239.46</v>
      </c>
      <c r="F203" s="58">
        <v>14640239.46</v>
      </c>
      <c r="G203" s="156">
        <v>11006249.37</v>
      </c>
      <c r="H203" s="158">
        <v>11006249.37</v>
      </c>
    </row>
    <row r="204" spans="1:8" ht="66" customHeight="1">
      <c r="A204" s="102" t="s">
        <v>780</v>
      </c>
      <c r="B204" s="16" t="s">
        <v>775</v>
      </c>
      <c r="C204" s="37">
        <v>600</v>
      </c>
      <c r="D204" s="56"/>
      <c r="E204" s="58">
        <v>150000</v>
      </c>
      <c r="F204" s="58">
        <v>150000</v>
      </c>
      <c r="G204" s="156">
        <v>50000</v>
      </c>
      <c r="H204" s="158">
        <v>50000</v>
      </c>
    </row>
    <row r="205" spans="1:8" ht="78.75">
      <c r="A205" s="38" t="s">
        <v>881</v>
      </c>
      <c r="B205" s="16" t="s">
        <v>468</v>
      </c>
      <c r="C205" s="37">
        <v>600</v>
      </c>
      <c r="D205" s="56"/>
      <c r="E205" s="58">
        <v>6897919.62</v>
      </c>
      <c r="F205" s="58">
        <v>6897919.62</v>
      </c>
      <c r="G205" s="156">
        <v>7189583.41</v>
      </c>
      <c r="H205" s="158">
        <v>7189583.41</v>
      </c>
    </row>
    <row r="206" spans="1:8" ht="86.25" customHeight="1">
      <c r="A206" s="38" t="s">
        <v>463</v>
      </c>
      <c r="B206" s="16" t="s">
        <v>469</v>
      </c>
      <c r="C206" s="37">
        <v>600</v>
      </c>
      <c r="D206" s="56"/>
      <c r="E206" s="58">
        <v>6354215.34</v>
      </c>
      <c r="F206" s="58">
        <v>6354215.34</v>
      </c>
      <c r="G206" s="156">
        <v>6085290.54</v>
      </c>
      <c r="H206" s="158">
        <v>6085290.54</v>
      </c>
    </row>
    <row r="207" spans="1:8" ht="71.25" customHeight="1">
      <c r="A207" s="38" t="s">
        <v>781</v>
      </c>
      <c r="B207" s="16" t="s">
        <v>776</v>
      </c>
      <c r="C207" s="37">
        <v>600</v>
      </c>
      <c r="D207" s="56"/>
      <c r="E207" s="58"/>
      <c r="F207" s="58"/>
      <c r="G207" s="156"/>
      <c r="H207" s="158"/>
    </row>
    <row r="208" spans="1:8" ht="63">
      <c r="A208" s="38" t="s">
        <v>309</v>
      </c>
      <c r="B208" s="16" t="s">
        <v>310</v>
      </c>
      <c r="C208" s="37">
        <v>600</v>
      </c>
      <c r="D208" s="56"/>
      <c r="E208" s="115">
        <v>7213340.75</v>
      </c>
      <c r="F208" s="115">
        <v>7213340.75</v>
      </c>
      <c r="G208" s="156">
        <v>5906304.72</v>
      </c>
      <c r="H208" s="158">
        <v>5906304.72</v>
      </c>
    </row>
    <row r="209" spans="1:8" ht="83.25" customHeight="1">
      <c r="A209" s="38" t="s">
        <v>711</v>
      </c>
      <c r="B209" s="16" t="s">
        <v>710</v>
      </c>
      <c r="C209" s="37">
        <v>600</v>
      </c>
      <c r="D209" s="56"/>
      <c r="E209" s="56"/>
      <c r="F209" s="56"/>
      <c r="G209" s="158"/>
      <c r="H209" s="158"/>
    </row>
    <row r="210" spans="1:8" ht="83.25" customHeight="1">
      <c r="A210" s="38" t="s">
        <v>808</v>
      </c>
      <c r="B210" s="16" t="s">
        <v>795</v>
      </c>
      <c r="C210" s="37">
        <v>600</v>
      </c>
      <c r="D210" s="56"/>
      <c r="E210" s="56"/>
      <c r="F210" s="56"/>
      <c r="G210" s="158"/>
      <c r="H210" s="158"/>
    </row>
    <row r="211" spans="1:8" ht="51" customHeight="1">
      <c r="A211" s="38" t="s">
        <v>809</v>
      </c>
      <c r="B211" s="16" t="s">
        <v>796</v>
      </c>
      <c r="C211" s="37">
        <v>600</v>
      </c>
      <c r="D211" s="56"/>
      <c r="E211" s="56"/>
      <c r="F211" s="56"/>
      <c r="G211" s="158"/>
      <c r="H211" s="158"/>
    </row>
    <row r="212" spans="1:8" ht="126" customHeight="1">
      <c r="A212" s="282" t="s">
        <v>476</v>
      </c>
      <c r="B212" s="72" t="s">
        <v>312</v>
      </c>
      <c r="C212" s="73">
        <v>600</v>
      </c>
      <c r="D212" s="74">
        <v>-875880</v>
      </c>
      <c r="E212" s="74">
        <v>305196</v>
      </c>
      <c r="F212" s="74">
        <v>305196</v>
      </c>
      <c r="G212" s="158">
        <v>293256</v>
      </c>
      <c r="H212" s="158">
        <v>293256</v>
      </c>
    </row>
    <row r="213" spans="1:8" ht="78" customHeight="1">
      <c r="A213" s="283" t="s">
        <v>475</v>
      </c>
      <c r="B213" s="72" t="s">
        <v>859</v>
      </c>
      <c r="C213" s="73">
        <v>300</v>
      </c>
      <c r="D213" s="74"/>
      <c r="E213" s="113">
        <v>1130892.7</v>
      </c>
      <c r="F213" s="113">
        <v>1130892.7</v>
      </c>
      <c r="G213" s="156">
        <v>1130892.7</v>
      </c>
      <c r="H213" s="156">
        <v>1130892.7</v>
      </c>
    </row>
    <row r="214" spans="1:8" ht="126.75" customHeight="1">
      <c r="A214" s="103" t="s">
        <v>887</v>
      </c>
      <c r="B214" s="72" t="s">
        <v>313</v>
      </c>
      <c r="C214" s="73">
        <v>600</v>
      </c>
      <c r="D214" s="74">
        <v>5469248</v>
      </c>
      <c r="E214" s="74">
        <v>44867894</v>
      </c>
      <c r="F214" s="74">
        <v>44867894</v>
      </c>
      <c r="G214" s="158">
        <v>44867894</v>
      </c>
      <c r="H214" s="158">
        <v>44867894</v>
      </c>
    </row>
    <row r="215" spans="1:8" ht="31.5">
      <c r="A215" s="71" t="s">
        <v>314</v>
      </c>
      <c r="B215" s="15" t="s">
        <v>315</v>
      </c>
      <c r="C215" s="36"/>
      <c r="D215" s="59">
        <f>SUM(D217:D244)</f>
        <v>987111</v>
      </c>
      <c r="E215" s="59">
        <f>E216+E247</f>
        <v>152743613.23</v>
      </c>
      <c r="F215" s="59">
        <f>F216+F247</f>
        <v>146810865.89</v>
      </c>
      <c r="G215" s="155">
        <f>G216+G247</f>
        <v>121678053.08000001</v>
      </c>
      <c r="H215" s="155">
        <f>H216+H247</f>
        <v>121678053.08000001</v>
      </c>
    </row>
    <row r="216" spans="1:8" ht="31.5">
      <c r="A216" s="105" t="s">
        <v>664</v>
      </c>
      <c r="B216" s="15" t="s">
        <v>316</v>
      </c>
      <c r="C216" s="36"/>
      <c r="D216" s="59"/>
      <c r="E216" s="59">
        <f>SUM(E217:E246)</f>
        <v>152743613.23</v>
      </c>
      <c r="F216" s="59">
        <f>SUM(F217:F246)</f>
        <v>146810865.89</v>
      </c>
      <c r="G216" s="155">
        <f>SUM(G217:G244)</f>
        <v>121526339.08000001</v>
      </c>
      <c r="H216" s="155">
        <f>SUM(H217:H244)</f>
        <v>121526339.08000001</v>
      </c>
    </row>
    <row r="217" spans="1:8" ht="63">
      <c r="A217" s="42" t="s">
        <v>317</v>
      </c>
      <c r="B217" s="16" t="s">
        <v>318</v>
      </c>
      <c r="C217" s="37">
        <v>600</v>
      </c>
      <c r="D217" s="56"/>
      <c r="E217" s="74">
        <v>5965142.43</v>
      </c>
      <c r="F217" s="74">
        <v>5965142.43</v>
      </c>
      <c r="G217" s="158">
        <v>6510272.53</v>
      </c>
      <c r="H217" s="158">
        <v>6510272.53</v>
      </c>
    </row>
    <row r="218" spans="1:8" ht="94.5">
      <c r="A218" s="42" t="s">
        <v>464</v>
      </c>
      <c r="B218" s="16" t="s">
        <v>470</v>
      </c>
      <c r="C218" s="37">
        <v>600</v>
      </c>
      <c r="D218" s="56"/>
      <c r="E218" s="74">
        <v>9081223.81</v>
      </c>
      <c r="F218" s="74">
        <v>9081223.81</v>
      </c>
      <c r="G218" s="158">
        <v>6193210.77</v>
      </c>
      <c r="H218" s="158">
        <v>6193210.77</v>
      </c>
    </row>
    <row r="219" spans="1:8" ht="63.75" customHeight="1">
      <c r="A219" s="42" t="s">
        <v>465</v>
      </c>
      <c r="B219" s="16" t="s">
        <v>471</v>
      </c>
      <c r="C219" s="37">
        <v>600</v>
      </c>
      <c r="D219" s="56"/>
      <c r="E219" s="74">
        <v>6841484.83</v>
      </c>
      <c r="F219" s="74">
        <v>6841484.83</v>
      </c>
      <c r="G219" s="158">
        <v>7436808.27</v>
      </c>
      <c r="H219" s="158">
        <v>7436808.27</v>
      </c>
    </row>
    <row r="220" spans="1:8" ht="63" customHeight="1">
      <c r="A220" s="42" t="s">
        <v>782</v>
      </c>
      <c r="B220" s="16" t="s">
        <v>777</v>
      </c>
      <c r="C220" s="37">
        <v>600</v>
      </c>
      <c r="D220" s="56"/>
      <c r="E220" s="438">
        <v>744002</v>
      </c>
      <c r="F220" s="74">
        <v>744002</v>
      </c>
      <c r="G220" s="158">
        <v>535135.19</v>
      </c>
      <c r="H220" s="158">
        <v>535135.19</v>
      </c>
    </row>
    <row r="221" spans="1:8" ht="63">
      <c r="A221" s="42" t="s">
        <v>783</v>
      </c>
      <c r="B221" s="16" t="s">
        <v>778</v>
      </c>
      <c r="C221" s="37">
        <v>600</v>
      </c>
      <c r="D221" s="56"/>
      <c r="E221" s="56"/>
      <c r="F221" s="56"/>
      <c r="G221" s="158"/>
      <c r="H221" s="158"/>
    </row>
    <row r="222" spans="1:8" ht="81.75" customHeight="1">
      <c r="A222" s="42" t="s">
        <v>466</v>
      </c>
      <c r="B222" s="16" t="s">
        <v>472</v>
      </c>
      <c r="C222" s="37">
        <v>600</v>
      </c>
      <c r="D222" s="56"/>
      <c r="E222" s="74">
        <v>9804017.96</v>
      </c>
      <c r="F222" s="74">
        <v>11201447.96</v>
      </c>
      <c r="G222" s="158">
        <v>6864666.73</v>
      </c>
      <c r="H222" s="158">
        <v>6864666.73</v>
      </c>
    </row>
    <row r="223" spans="1:8" ht="81.75" customHeight="1">
      <c r="A223" s="42" t="s">
        <v>784</v>
      </c>
      <c r="B223" s="16" t="s">
        <v>779</v>
      </c>
      <c r="C223" s="37">
        <v>600</v>
      </c>
      <c r="D223" s="56"/>
      <c r="E223" s="74"/>
      <c r="F223" s="74"/>
      <c r="G223" s="158"/>
      <c r="H223" s="158"/>
    </row>
    <row r="224" spans="1:8" ht="64.5" customHeight="1">
      <c r="A224" s="42" t="s">
        <v>810</v>
      </c>
      <c r="B224" s="16" t="s">
        <v>797</v>
      </c>
      <c r="C224" s="37">
        <v>600</v>
      </c>
      <c r="D224" s="56"/>
      <c r="E224" s="74"/>
      <c r="F224" s="74"/>
      <c r="G224" s="158"/>
      <c r="H224" s="158"/>
    </row>
    <row r="225" spans="1:8" ht="64.5" customHeight="1">
      <c r="A225" s="84" t="s">
        <v>1419</v>
      </c>
      <c r="B225" s="16" t="s">
        <v>1420</v>
      </c>
      <c r="C225" s="37">
        <v>600</v>
      </c>
      <c r="D225" s="56"/>
      <c r="E225" s="74">
        <v>9000</v>
      </c>
      <c r="F225" s="74">
        <v>9000</v>
      </c>
      <c r="G225" s="158"/>
      <c r="H225" s="158"/>
    </row>
    <row r="226" spans="1:8" ht="81" customHeight="1">
      <c r="A226" s="104" t="s">
        <v>716</v>
      </c>
      <c r="B226" s="16" t="s">
        <v>688</v>
      </c>
      <c r="C226" s="37">
        <v>600</v>
      </c>
      <c r="D226" s="56"/>
      <c r="E226" s="56"/>
      <c r="F226" s="56"/>
      <c r="G226" s="158"/>
      <c r="H226" s="158"/>
    </row>
    <row r="227" spans="1:8" ht="81" customHeight="1">
      <c r="A227" s="42" t="s">
        <v>319</v>
      </c>
      <c r="B227" s="16" t="s">
        <v>320</v>
      </c>
      <c r="C227" s="37">
        <v>100</v>
      </c>
      <c r="D227" s="56"/>
      <c r="E227" s="74">
        <v>8312672.09</v>
      </c>
      <c r="F227" s="74">
        <v>8312672.09</v>
      </c>
      <c r="G227" s="158">
        <v>5582697.84</v>
      </c>
      <c r="H227" s="158">
        <v>5582697.84</v>
      </c>
    </row>
    <row r="228" spans="1:8" ht="47.25">
      <c r="A228" s="42" t="s">
        <v>396</v>
      </c>
      <c r="B228" s="16" t="s">
        <v>320</v>
      </c>
      <c r="C228" s="37">
        <v>200</v>
      </c>
      <c r="D228" s="56">
        <v>-745000</v>
      </c>
      <c r="E228" s="74">
        <v>10054881.27</v>
      </c>
      <c r="F228" s="74">
        <v>10054881.27</v>
      </c>
      <c r="G228" s="158">
        <v>9971008.73</v>
      </c>
      <c r="H228" s="158">
        <v>9971008.73</v>
      </c>
    </row>
    <row r="229" spans="1:8" ht="31.5">
      <c r="A229" s="42" t="s">
        <v>321</v>
      </c>
      <c r="B229" s="16" t="s">
        <v>320</v>
      </c>
      <c r="C229" s="37">
        <v>800</v>
      </c>
      <c r="D229" s="56"/>
      <c r="E229" s="74">
        <v>178607.92</v>
      </c>
      <c r="F229" s="74">
        <v>178607.92</v>
      </c>
      <c r="G229" s="158">
        <v>202935.92</v>
      </c>
      <c r="H229" s="158">
        <v>202935.92</v>
      </c>
    </row>
    <row r="230" spans="1:8" ht="71.25" customHeight="1">
      <c r="A230" s="42" t="s">
        <v>397</v>
      </c>
      <c r="B230" s="16" t="s">
        <v>322</v>
      </c>
      <c r="C230" s="37">
        <v>200</v>
      </c>
      <c r="D230" s="56">
        <v>745000</v>
      </c>
      <c r="E230" s="74">
        <v>1400000</v>
      </c>
      <c r="F230" s="74">
        <v>1400000</v>
      </c>
      <c r="G230" s="158">
        <v>1400000</v>
      </c>
      <c r="H230" s="158">
        <v>1400000</v>
      </c>
    </row>
    <row r="231" spans="1:8" ht="51.75" customHeight="1">
      <c r="A231" s="102" t="s">
        <v>1079</v>
      </c>
      <c r="B231" s="72" t="s">
        <v>940</v>
      </c>
      <c r="C231" s="73">
        <v>200</v>
      </c>
      <c r="D231" s="56"/>
      <c r="E231" s="74">
        <v>3127668.4</v>
      </c>
      <c r="F231" s="56"/>
      <c r="G231" s="158"/>
      <c r="H231" s="158"/>
    </row>
    <row r="232" spans="1:8" ht="65.25" customHeight="1">
      <c r="A232" s="102" t="s">
        <v>1080</v>
      </c>
      <c r="B232" s="72" t="s">
        <v>940</v>
      </c>
      <c r="C232" s="73">
        <v>600</v>
      </c>
      <c r="D232" s="56"/>
      <c r="E232" s="74">
        <v>1563834.2</v>
      </c>
      <c r="F232" s="56"/>
      <c r="G232" s="158"/>
      <c r="H232" s="158"/>
    </row>
    <row r="233" spans="1:8" ht="85.5" customHeight="1">
      <c r="A233" s="103" t="s">
        <v>1092</v>
      </c>
      <c r="B233" s="72" t="s">
        <v>1093</v>
      </c>
      <c r="C233" s="73">
        <v>200</v>
      </c>
      <c r="D233" s="56"/>
      <c r="E233" s="74">
        <v>1568664.34</v>
      </c>
      <c r="F233" s="56"/>
      <c r="G233" s="158"/>
      <c r="H233" s="158"/>
    </row>
    <row r="234" spans="1:8" ht="65.25" customHeight="1">
      <c r="A234" s="103" t="s">
        <v>1091</v>
      </c>
      <c r="B234" s="72" t="s">
        <v>1093</v>
      </c>
      <c r="C234" s="73">
        <v>600</v>
      </c>
      <c r="D234" s="56"/>
      <c r="E234" s="74">
        <v>1568664.34</v>
      </c>
      <c r="F234" s="56"/>
      <c r="G234" s="158"/>
      <c r="H234" s="158"/>
    </row>
    <row r="235" spans="1:8" ht="68.25" customHeight="1">
      <c r="A235" s="103" t="s">
        <v>399</v>
      </c>
      <c r="B235" s="72" t="s">
        <v>946</v>
      </c>
      <c r="C235" s="73">
        <v>200</v>
      </c>
      <c r="D235" s="74"/>
      <c r="E235" s="125">
        <v>138012</v>
      </c>
      <c r="F235" s="125">
        <v>138012</v>
      </c>
      <c r="G235" s="158"/>
      <c r="H235" s="158"/>
    </row>
    <row r="236" spans="1:8" ht="66.75" customHeight="1">
      <c r="A236" s="103" t="s">
        <v>934</v>
      </c>
      <c r="B236" s="72" t="s">
        <v>946</v>
      </c>
      <c r="C236" s="73">
        <v>600</v>
      </c>
      <c r="D236" s="74"/>
      <c r="E236" s="74">
        <v>403620</v>
      </c>
      <c r="F236" s="74">
        <v>403620</v>
      </c>
      <c r="G236" s="158"/>
      <c r="H236" s="158"/>
    </row>
    <row r="237" spans="1:8" ht="83.25" customHeight="1">
      <c r="A237" s="102" t="s">
        <v>606</v>
      </c>
      <c r="B237" s="72" t="s">
        <v>947</v>
      </c>
      <c r="C237" s="73">
        <v>600</v>
      </c>
      <c r="D237" s="74"/>
      <c r="E237" s="113">
        <v>52080</v>
      </c>
      <c r="F237" s="113">
        <v>52080</v>
      </c>
      <c r="G237" s="158"/>
      <c r="H237" s="158"/>
    </row>
    <row r="238" spans="1:8" ht="96.75" customHeight="1">
      <c r="A238" s="102" t="s">
        <v>477</v>
      </c>
      <c r="B238" s="72" t="s">
        <v>323</v>
      </c>
      <c r="C238" s="73">
        <v>200</v>
      </c>
      <c r="D238" s="74">
        <v>-370500</v>
      </c>
      <c r="E238" s="74"/>
      <c r="F238" s="74"/>
      <c r="G238" s="158">
        <v>35942</v>
      </c>
      <c r="H238" s="158">
        <v>35942</v>
      </c>
    </row>
    <row r="239" spans="1:8" ht="94.5">
      <c r="A239" s="102" t="s">
        <v>475</v>
      </c>
      <c r="B239" s="72" t="s">
        <v>407</v>
      </c>
      <c r="C239" s="73">
        <v>300</v>
      </c>
      <c r="D239" s="74"/>
      <c r="E239" s="74">
        <v>86620.1</v>
      </c>
      <c r="F239" s="74">
        <v>86620.1</v>
      </c>
      <c r="G239" s="156">
        <v>86620.1</v>
      </c>
      <c r="H239" s="156">
        <v>86620.1</v>
      </c>
    </row>
    <row r="240" spans="1:8" ht="102" customHeight="1">
      <c r="A240" s="103" t="s">
        <v>1103</v>
      </c>
      <c r="B240" s="72" t="s">
        <v>968</v>
      </c>
      <c r="C240" s="73">
        <v>100</v>
      </c>
      <c r="D240" s="74"/>
      <c r="E240" s="323">
        <v>1406160</v>
      </c>
      <c r="F240" s="323">
        <v>1406160</v>
      </c>
      <c r="G240" s="156"/>
      <c r="H240" s="156"/>
    </row>
    <row r="241" spans="1:8" ht="83.25" customHeight="1">
      <c r="A241" s="103" t="s">
        <v>1104</v>
      </c>
      <c r="B241" s="72" t="s">
        <v>968</v>
      </c>
      <c r="C241" s="73">
        <v>600</v>
      </c>
      <c r="D241" s="74"/>
      <c r="E241" s="323">
        <v>4687200</v>
      </c>
      <c r="F241" s="323">
        <v>4999680</v>
      </c>
      <c r="G241" s="156"/>
      <c r="H241" s="156"/>
    </row>
    <row r="242" spans="1:8" ht="177" customHeight="1">
      <c r="A242" s="42" t="s">
        <v>478</v>
      </c>
      <c r="B242" s="16" t="s">
        <v>324</v>
      </c>
      <c r="C242" s="37">
        <v>100</v>
      </c>
      <c r="D242" s="56"/>
      <c r="E242" s="56">
        <v>14878957</v>
      </c>
      <c r="F242" s="56">
        <v>14878957</v>
      </c>
      <c r="G242" s="158">
        <v>14929201</v>
      </c>
      <c r="H242" s="158">
        <v>14929201</v>
      </c>
    </row>
    <row r="243" spans="1:8" ht="145.5" customHeight="1">
      <c r="A243" s="42" t="s">
        <v>479</v>
      </c>
      <c r="B243" s="16" t="s">
        <v>324</v>
      </c>
      <c r="C243" s="37">
        <v>200</v>
      </c>
      <c r="D243" s="56"/>
      <c r="E243" s="56">
        <v>206451</v>
      </c>
      <c r="F243" s="56">
        <v>206451</v>
      </c>
      <c r="G243" s="158">
        <v>162328</v>
      </c>
      <c r="H243" s="158">
        <v>162328</v>
      </c>
    </row>
    <row r="244" spans="1:8" ht="156.75" customHeight="1">
      <c r="A244" s="42" t="s">
        <v>480</v>
      </c>
      <c r="B244" s="16" t="s">
        <v>324</v>
      </c>
      <c r="C244" s="37">
        <v>600</v>
      </c>
      <c r="D244" s="56">
        <v>1357611</v>
      </c>
      <c r="E244" s="56">
        <v>64036250</v>
      </c>
      <c r="F244" s="56">
        <v>64036250</v>
      </c>
      <c r="G244" s="158">
        <v>61615512</v>
      </c>
      <c r="H244" s="158">
        <v>61615512</v>
      </c>
    </row>
    <row r="245" spans="1:8" ht="72" customHeight="1">
      <c r="A245" s="103" t="s">
        <v>987</v>
      </c>
      <c r="B245" s="72" t="s">
        <v>986</v>
      </c>
      <c r="C245" s="73">
        <v>200</v>
      </c>
      <c r="D245" s="56"/>
      <c r="E245" s="74">
        <v>874521.32</v>
      </c>
      <c r="F245" s="74">
        <v>899084.26</v>
      </c>
      <c r="G245" s="158"/>
      <c r="H245" s="158"/>
    </row>
    <row r="246" spans="1:8" ht="72" customHeight="1">
      <c r="A246" s="103" t="s">
        <v>988</v>
      </c>
      <c r="B246" s="72" t="s">
        <v>986</v>
      </c>
      <c r="C246" s="73">
        <v>600</v>
      </c>
      <c r="D246" s="56"/>
      <c r="E246" s="74">
        <v>5753878.22</v>
      </c>
      <c r="F246" s="74">
        <v>5915489.22</v>
      </c>
      <c r="G246" s="158"/>
      <c r="H246" s="158"/>
    </row>
    <row r="247" spans="1:8" ht="31.5">
      <c r="A247" s="105" t="s">
        <v>665</v>
      </c>
      <c r="B247" s="66" t="s">
        <v>592</v>
      </c>
      <c r="C247" s="67"/>
      <c r="D247" s="68"/>
      <c r="E247" s="68">
        <f>E248+E249</f>
        <v>0</v>
      </c>
      <c r="F247" s="68">
        <f>F248+F249</f>
        <v>0</v>
      </c>
      <c r="G247" s="157">
        <f>G248+G249</f>
        <v>151714</v>
      </c>
      <c r="H247" s="157">
        <f>H248+H249</f>
        <v>151714</v>
      </c>
    </row>
    <row r="248" spans="1:8" ht="63" hidden="1">
      <c r="A248" s="42" t="s">
        <v>692</v>
      </c>
      <c r="B248" s="16" t="s">
        <v>698</v>
      </c>
      <c r="C248" s="37">
        <v>600</v>
      </c>
      <c r="D248" s="56"/>
      <c r="E248" s="56"/>
      <c r="F248" s="56"/>
      <c r="G248" s="158"/>
      <c r="H248" s="158"/>
    </row>
    <row r="249" spans="1:8" ht="63">
      <c r="A249" s="42" t="s">
        <v>692</v>
      </c>
      <c r="B249" s="16" t="s">
        <v>699</v>
      </c>
      <c r="C249" s="37">
        <v>600</v>
      </c>
      <c r="D249" s="56"/>
      <c r="E249" s="74"/>
      <c r="F249" s="74"/>
      <c r="G249" s="158">
        <v>151714</v>
      </c>
      <c r="H249" s="158">
        <v>151714</v>
      </c>
    </row>
    <row r="250" spans="1:8" ht="31.5">
      <c r="A250" s="71" t="s">
        <v>325</v>
      </c>
      <c r="B250" s="15" t="s">
        <v>326</v>
      </c>
      <c r="C250" s="36"/>
      <c r="D250" s="59" t="e">
        <f>D252+#REF!+D259</f>
        <v>#REF!</v>
      </c>
      <c r="E250" s="59">
        <f>E251</f>
        <v>5727590.34</v>
      </c>
      <c r="F250" s="59">
        <f>F251</f>
        <v>5727590.34</v>
      </c>
      <c r="G250" s="155">
        <f>G251</f>
        <v>5043260.25</v>
      </c>
      <c r="H250" s="155">
        <f>H251</f>
        <v>5043260.25</v>
      </c>
    </row>
    <row r="251" spans="1:8" ht="31.5">
      <c r="A251" s="71" t="s">
        <v>647</v>
      </c>
      <c r="B251" s="15" t="s">
        <v>327</v>
      </c>
      <c r="C251" s="36"/>
      <c r="D251" s="59"/>
      <c r="E251" s="59">
        <f>SUM(E252:E259)</f>
        <v>5727590.34</v>
      </c>
      <c r="F251" s="59">
        <f>SUM(F252:F259)</f>
        <v>5727590.34</v>
      </c>
      <c r="G251" s="155">
        <f>SUM(G252:G259)</f>
        <v>5043260.25</v>
      </c>
      <c r="H251" s="155">
        <f>SUM(H252:H259)</f>
        <v>5043260.25</v>
      </c>
    </row>
    <row r="252" spans="1:8" ht="66.75" customHeight="1">
      <c r="A252" s="42" t="s">
        <v>328</v>
      </c>
      <c r="B252" s="16" t="s">
        <v>329</v>
      </c>
      <c r="C252" s="37">
        <v>600</v>
      </c>
      <c r="D252" s="56"/>
      <c r="E252" s="113">
        <v>5589390.34</v>
      </c>
      <c r="F252" s="113">
        <v>5589390.34</v>
      </c>
      <c r="G252" s="158">
        <v>4905060.25</v>
      </c>
      <c r="H252" s="158">
        <v>4905060.25</v>
      </c>
    </row>
    <row r="253" spans="1:8" ht="83.25" customHeight="1">
      <c r="A253" s="42" t="s">
        <v>593</v>
      </c>
      <c r="B253" s="16" t="s">
        <v>594</v>
      </c>
      <c r="C253" s="37">
        <v>600</v>
      </c>
      <c r="D253" s="56"/>
      <c r="E253" s="56"/>
      <c r="F253" s="56"/>
      <c r="G253" s="158"/>
      <c r="H253" s="158"/>
    </row>
    <row r="254" spans="1:8" ht="48.75" customHeight="1">
      <c r="A254" s="84" t="s">
        <v>925</v>
      </c>
      <c r="B254" s="17" t="s">
        <v>1021</v>
      </c>
      <c r="C254" s="37">
        <v>600</v>
      </c>
      <c r="D254" s="56"/>
      <c r="E254" s="125">
        <v>138200</v>
      </c>
      <c r="F254" s="125">
        <v>138200</v>
      </c>
      <c r="G254" s="158">
        <v>138200</v>
      </c>
      <c r="H254" s="156">
        <v>138200</v>
      </c>
    </row>
    <row r="255" spans="1:8" ht="72.75" customHeight="1">
      <c r="A255" s="42" t="s">
        <v>794</v>
      </c>
      <c r="B255" s="16" t="s">
        <v>793</v>
      </c>
      <c r="C255" s="37">
        <v>600</v>
      </c>
      <c r="D255" s="56"/>
      <c r="E255" s="125"/>
      <c r="F255" s="125"/>
      <c r="G255" s="158"/>
      <c r="H255" s="156"/>
    </row>
    <row r="256" spans="1:8" ht="69" customHeight="1">
      <c r="A256" s="84" t="s">
        <v>803</v>
      </c>
      <c r="B256" s="16" t="s">
        <v>798</v>
      </c>
      <c r="C256" s="37">
        <v>600</v>
      </c>
      <c r="D256" s="56"/>
      <c r="E256" s="125"/>
      <c r="F256" s="125"/>
      <c r="G256" s="158"/>
      <c r="H256" s="156"/>
    </row>
    <row r="257" spans="1:8" ht="81.75" customHeight="1">
      <c r="A257" s="84" t="s">
        <v>804</v>
      </c>
      <c r="B257" s="16" t="s">
        <v>799</v>
      </c>
      <c r="C257" s="37">
        <v>600</v>
      </c>
      <c r="D257" s="56"/>
      <c r="E257" s="125"/>
      <c r="F257" s="125"/>
      <c r="G257" s="158"/>
      <c r="H257" s="156"/>
    </row>
    <row r="258" spans="1:8" ht="71.25" customHeight="1">
      <c r="A258" s="84" t="s">
        <v>805</v>
      </c>
      <c r="B258" s="16" t="s">
        <v>800</v>
      </c>
      <c r="C258" s="37">
        <v>600</v>
      </c>
      <c r="D258" s="56"/>
      <c r="E258" s="125"/>
      <c r="F258" s="125"/>
      <c r="G258" s="158"/>
      <c r="H258" s="156"/>
    </row>
    <row r="259" spans="1:8" ht="94.5">
      <c r="A259" s="42" t="s">
        <v>473</v>
      </c>
      <c r="B259" s="16" t="s">
        <v>330</v>
      </c>
      <c r="C259" s="37">
        <v>600</v>
      </c>
      <c r="D259" s="56">
        <v>451896</v>
      </c>
      <c r="E259" s="56"/>
      <c r="F259" s="56"/>
      <c r="G259" s="158"/>
      <c r="H259" s="158"/>
    </row>
    <row r="260" spans="1:8" ht="63">
      <c r="A260" s="95" t="s">
        <v>604</v>
      </c>
      <c r="B260" s="18" t="s">
        <v>331</v>
      </c>
      <c r="C260" s="98"/>
      <c r="D260" s="82" t="e">
        <f>D261+D278+#REF!</f>
        <v>#REF!</v>
      </c>
      <c r="E260" s="82">
        <f>E261+E278+E285+E290</f>
        <v>4011933.14</v>
      </c>
      <c r="F260" s="82">
        <f>F261+F278+F285+F290</f>
        <v>4011933.14</v>
      </c>
      <c r="G260" s="154">
        <f>G261+G278+G285</f>
        <v>3272709.26</v>
      </c>
      <c r="H260" s="154">
        <f>H261+H278+H285</f>
        <v>3265501.8</v>
      </c>
    </row>
    <row r="261" spans="1:8" ht="49.5" customHeight="1">
      <c r="A261" s="71" t="s">
        <v>339</v>
      </c>
      <c r="B261" s="15" t="s">
        <v>332</v>
      </c>
      <c r="C261" s="36"/>
      <c r="D261" s="59">
        <f>D263</f>
        <v>0</v>
      </c>
      <c r="E261" s="59">
        <f>E262+E269+E275</f>
        <v>856990</v>
      </c>
      <c r="F261" s="59">
        <f>F262+F269+F275</f>
        <v>856990</v>
      </c>
      <c r="G261" s="155">
        <f>G262+G269+G275</f>
        <v>1362424.5</v>
      </c>
      <c r="H261" s="155">
        <f>H262+H269+H275</f>
        <v>1362424.5</v>
      </c>
    </row>
    <row r="262" spans="1:8" ht="18.75" customHeight="1">
      <c r="A262" s="105" t="s">
        <v>340</v>
      </c>
      <c r="B262" s="15" t="s">
        <v>333</v>
      </c>
      <c r="C262" s="36"/>
      <c r="D262" s="59"/>
      <c r="E262" s="59">
        <f>SUM(E263:E268)</f>
        <v>406000</v>
      </c>
      <c r="F262" s="59">
        <f>SUM(F263:F268)</f>
        <v>406000</v>
      </c>
      <c r="G262" s="155">
        <f>SUM(G263:G268)</f>
        <v>933500</v>
      </c>
      <c r="H262" s="155">
        <f>SUM(H263:H268)</f>
        <v>933500</v>
      </c>
    </row>
    <row r="263" spans="1:8" ht="63" customHeight="1">
      <c r="A263" s="42" t="s">
        <v>460</v>
      </c>
      <c r="B263" s="16" t="s">
        <v>902</v>
      </c>
      <c r="C263" s="37">
        <v>600</v>
      </c>
      <c r="D263" s="56"/>
      <c r="E263" s="74">
        <v>350000</v>
      </c>
      <c r="F263" s="74">
        <v>350000</v>
      </c>
      <c r="G263" s="158">
        <v>350000</v>
      </c>
      <c r="H263" s="158">
        <v>350000</v>
      </c>
    </row>
    <row r="264" spans="1:8" ht="81" customHeight="1">
      <c r="A264" s="42" t="s">
        <v>488</v>
      </c>
      <c r="B264" s="16" t="s">
        <v>903</v>
      </c>
      <c r="C264" s="37">
        <v>100</v>
      </c>
      <c r="D264" s="56"/>
      <c r="E264" s="74">
        <v>56000</v>
      </c>
      <c r="F264" s="74">
        <v>56000</v>
      </c>
      <c r="G264" s="158">
        <v>56000</v>
      </c>
      <c r="H264" s="158">
        <v>56000</v>
      </c>
    </row>
    <row r="265" spans="1:8" ht="48" customHeight="1" hidden="1">
      <c r="A265" s="42" t="s">
        <v>399</v>
      </c>
      <c r="B265" s="16" t="s">
        <v>904</v>
      </c>
      <c r="C265" s="37">
        <v>200</v>
      </c>
      <c r="D265" s="56"/>
      <c r="E265" s="125">
        <v>0</v>
      </c>
      <c r="F265" s="125">
        <v>0</v>
      </c>
      <c r="G265" s="158">
        <v>65500</v>
      </c>
      <c r="H265" s="158">
        <v>65500</v>
      </c>
    </row>
    <row r="266" spans="1:8" ht="48.75" customHeight="1" hidden="1">
      <c r="A266" s="42" t="s">
        <v>399</v>
      </c>
      <c r="B266" s="16" t="s">
        <v>904</v>
      </c>
      <c r="C266" s="37">
        <v>200</v>
      </c>
      <c r="D266" s="56"/>
      <c r="E266" s="56">
        <v>0</v>
      </c>
      <c r="F266" s="56">
        <v>0</v>
      </c>
      <c r="G266" s="158">
        <v>23100</v>
      </c>
      <c r="H266" s="158">
        <v>23100</v>
      </c>
    </row>
    <row r="267" spans="1:8" ht="64.5" customHeight="1" hidden="1">
      <c r="A267" s="103" t="s">
        <v>934</v>
      </c>
      <c r="B267" s="16" t="s">
        <v>904</v>
      </c>
      <c r="C267" s="37">
        <v>600</v>
      </c>
      <c r="D267" s="56"/>
      <c r="E267" s="56">
        <v>0</v>
      </c>
      <c r="F267" s="56">
        <v>0</v>
      </c>
      <c r="G267" s="158">
        <v>392700</v>
      </c>
      <c r="H267" s="158">
        <v>392700</v>
      </c>
    </row>
    <row r="268" spans="1:8" ht="78.75" hidden="1">
      <c r="A268" s="38" t="s">
        <v>606</v>
      </c>
      <c r="B268" s="16" t="s">
        <v>905</v>
      </c>
      <c r="C268" s="37">
        <v>600</v>
      </c>
      <c r="D268" s="56"/>
      <c r="E268" s="56">
        <v>0</v>
      </c>
      <c r="F268" s="56">
        <v>0</v>
      </c>
      <c r="G268" s="158">
        <v>46200</v>
      </c>
      <c r="H268" s="158">
        <v>46200</v>
      </c>
    </row>
    <row r="269" spans="1:8" ht="31.5">
      <c r="A269" s="100" t="s">
        <v>1391</v>
      </c>
      <c r="B269" s="66" t="s">
        <v>906</v>
      </c>
      <c r="C269" s="68"/>
      <c r="D269" s="68"/>
      <c r="E269" s="68">
        <f>SUM(E270:E274)</f>
        <v>435990</v>
      </c>
      <c r="F269" s="68">
        <f>SUM(F270:F274)</f>
        <v>435990</v>
      </c>
      <c r="G269" s="157">
        <f>SUM(G270:G274)</f>
        <v>413924.5</v>
      </c>
      <c r="H269" s="157">
        <f>SUM(H270:H274)</f>
        <v>413924.5</v>
      </c>
    </row>
    <row r="270" spans="1:8" ht="47.25">
      <c r="A270" s="38" t="s">
        <v>720</v>
      </c>
      <c r="B270" s="16" t="s">
        <v>907</v>
      </c>
      <c r="C270" s="37">
        <v>200</v>
      </c>
      <c r="D270" s="56"/>
      <c r="E270" s="74">
        <v>10000</v>
      </c>
      <c r="F270" s="74">
        <v>10000</v>
      </c>
      <c r="G270" s="156">
        <v>0</v>
      </c>
      <c r="H270" s="156">
        <v>0</v>
      </c>
    </row>
    <row r="271" spans="1:8" ht="52.5" customHeight="1">
      <c r="A271" s="38" t="s">
        <v>1392</v>
      </c>
      <c r="B271" s="16" t="s">
        <v>908</v>
      </c>
      <c r="C271" s="37">
        <v>200</v>
      </c>
      <c r="D271" s="56"/>
      <c r="E271" s="74">
        <v>12240</v>
      </c>
      <c r="F271" s="74">
        <v>12240</v>
      </c>
      <c r="G271" s="156">
        <v>0</v>
      </c>
      <c r="H271" s="156">
        <v>0</v>
      </c>
    </row>
    <row r="272" spans="1:8" ht="47.25">
      <c r="A272" s="102" t="s">
        <v>392</v>
      </c>
      <c r="B272" s="72" t="s">
        <v>909</v>
      </c>
      <c r="C272" s="73">
        <v>200</v>
      </c>
      <c r="D272" s="74">
        <v>10975</v>
      </c>
      <c r="E272" s="113">
        <v>10492</v>
      </c>
      <c r="F272" s="113">
        <v>10492</v>
      </c>
      <c r="G272" s="156">
        <v>10666.5</v>
      </c>
      <c r="H272" s="156">
        <v>10666.5</v>
      </c>
    </row>
    <row r="273" spans="1:8" ht="79.5" customHeight="1">
      <c r="A273" s="102" t="s">
        <v>253</v>
      </c>
      <c r="B273" s="72" t="s">
        <v>910</v>
      </c>
      <c r="C273" s="73">
        <v>100</v>
      </c>
      <c r="D273" s="74">
        <v>383500</v>
      </c>
      <c r="E273" s="74">
        <v>399528</v>
      </c>
      <c r="F273" s="74">
        <v>399528</v>
      </c>
      <c r="G273" s="156">
        <v>399528</v>
      </c>
      <c r="H273" s="156">
        <v>399528</v>
      </c>
    </row>
    <row r="274" spans="1:8" ht="52.5" customHeight="1">
      <c r="A274" s="102" t="s">
        <v>393</v>
      </c>
      <c r="B274" s="72" t="s">
        <v>910</v>
      </c>
      <c r="C274" s="73">
        <v>200</v>
      </c>
      <c r="D274" s="74">
        <v>63370</v>
      </c>
      <c r="E274" s="74">
        <v>3730</v>
      </c>
      <c r="F274" s="74">
        <v>3730</v>
      </c>
      <c r="G274" s="156">
        <v>3730</v>
      </c>
      <c r="H274" s="156">
        <v>3730</v>
      </c>
    </row>
    <row r="275" spans="1:8" ht="47.25">
      <c r="A275" s="71" t="s">
        <v>1394</v>
      </c>
      <c r="B275" s="66" t="s">
        <v>911</v>
      </c>
      <c r="C275" s="67"/>
      <c r="D275" s="68"/>
      <c r="E275" s="68">
        <f>E276+E277</f>
        <v>15000</v>
      </c>
      <c r="F275" s="68">
        <f>F276+F277</f>
        <v>15000</v>
      </c>
      <c r="G275" s="157">
        <f>G276+G277</f>
        <v>15000</v>
      </c>
      <c r="H275" s="157">
        <f>H276+H277</f>
        <v>15000</v>
      </c>
    </row>
    <row r="276" spans="1:8" ht="68.25" customHeight="1">
      <c r="A276" s="38" t="s">
        <v>1395</v>
      </c>
      <c r="B276" s="16" t="s">
        <v>912</v>
      </c>
      <c r="C276" s="37">
        <v>200</v>
      </c>
      <c r="D276" s="56"/>
      <c r="E276" s="74">
        <v>9000</v>
      </c>
      <c r="F276" s="74">
        <v>9000</v>
      </c>
      <c r="G276" s="156">
        <v>9000</v>
      </c>
      <c r="H276" s="158">
        <v>9000</v>
      </c>
    </row>
    <row r="277" spans="1:8" ht="63">
      <c r="A277" s="38" t="s">
        <v>827</v>
      </c>
      <c r="B277" s="16" t="s">
        <v>913</v>
      </c>
      <c r="C277" s="37">
        <v>200</v>
      </c>
      <c r="D277" s="56"/>
      <c r="E277" s="125">
        <v>6000</v>
      </c>
      <c r="F277" s="125">
        <v>6000</v>
      </c>
      <c r="G277" s="156">
        <v>6000</v>
      </c>
      <c r="H277" s="158">
        <v>6000</v>
      </c>
    </row>
    <row r="278" spans="1:8" ht="31.5">
      <c r="A278" s="71" t="s">
        <v>341</v>
      </c>
      <c r="B278" s="15" t="s">
        <v>914</v>
      </c>
      <c r="C278" s="36"/>
      <c r="D278" s="59">
        <f>D280</f>
        <v>0</v>
      </c>
      <c r="E278" s="59">
        <f>E279+E281</f>
        <v>61400</v>
      </c>
      <c r="F278" s="59">
        <f>F279+F281</f>
        <v>61400</v>
      </c>
      <c r="G278" s="155">
        <f>G279+G281</f>
        <v>61400</v>
      </c>
      <c r="H278" s="155">
        <f>H279+H281</f>
        <v>61400</v>
      </c>
    </row>
    <row r="279" spans="1:8" ht="31.5">
      <c r="A279" s="71" t="s">
        <v>713</v>
      </c>
      <c r="B279" s="15" t="s">
        <v>915</v>
      </c>
      <c r="C279" s="36"/>
      <c r="D279" s="59"/>
      <c r="E279" s="59">
        <f>E280</f>
        <v>4000</v>
      </c>
      <c r="F279" s="59">
        <f>F280</f>
        <v>4000</v>
      </c>
      <c r="G279" s="155">
        <f>G280</f>
        <v>4000</v>
      </c>
      <c r="H279" s="155">
        <f>H280</f>
        <v>4000</v>
      </c>
    </row>
    <row r="280" spans="1:8" ht="63">
      <c r="A280" s="42" t="s">
        <v>714</v>
      </c>
      <c r="B280" s="16" t="s">
        <v>916</v>
      </c>
      <c r="C280" s="37">
        <v>200</v>
      </c>
      <c r="D280" s="56"/>
      <c r="E280" s="125">
        <v>4000</v>
      </c>
      <c r="F280" s="125">
        <v>4000</v>
      </c>
      <c r="G280" s="156">
        <v>4000</v>
      </c>
      <c r="H280" s="158">
        <v>4000</v>
      </c>
    </row>
    <row r="281" spans="1:8" ht="31.5">
      <c r="A281" s="71" t="s">
        <v>652</v>
      </c>
      <c r="B281" s="15" t="s">
        <v>917</v>
      </c>
      <c r="C281" s="36"/>
      <c r="D281" s="56"/>
      <c r="E281" s="68">
        <f>SUM(E282:E284)</f>
        <v>57400</v>
      </c>
      <c r="F281" s="68">
        <f>SUM(F282:F284)</f>
        <v>57400</v>
      </c>
      <c r="G281" s="157">
        <f>SUM(G282:G284)</f>
        <v>57400</v>
      </c>
      <c r="H281" s="157">
        <f>SUM(H282:H284)</f>
        <v>57400</v>
      </c>
    </row>
    <row r="282" spans="1:8" ht="102" customHeight="1">
      <c r="A282" s="42" t="s">
        <v>683</v>
      </c>
      <c r="B282" s="16" t="s">
        <v>918</v>
      </c>
      <c r="C282" s="37">
        <v>100</v>
      </c>
      <c r="D282" s="56"/>
      <c r="E282" s="74">
        <v>15000</v>
      </c>
      <c r="F282" s="74">
        <v>15000</v>
      </c>
      <c r="G282" s="156">
        <v>15000</v>
      </c>
      <c r="H282" s="158">
        <v>15000</v>
      </c>
    </row>
    <row r="283" spans="1:8" ht="47.25" customHeight="1">
      <c r="A283" s="42" t="s">
        <v>684</v>
      </c>
      <c r="B283" s="16" t="s">
        <v>919</v>
      </c>
      <c r="C283" s="37">
        <v>200</v>
      </c>
      <c r="D283" s="56"/>
      <c r="E283" s="74">
        <v>5000</v>
      </c>
      <c r="F283" s="74">
        <v>5000</v>
      </c>
      <c r="G283" s="156">
        <v>5000</v>
      </c>
      <c r="H283" s="158">
        <v>5000</v>
      </c>
    </row>
    <row r="284" spans="1:8" ht="63">
      <c r="A284" s="42" t="s">
        <v>663</v>
      </c>
      <c r="B284" s="16" t="s">
        <v>920</v>
      </c>
      <c r="C284" s="37">
        <v>200</v>
      </c>
      <c r="D284" s="56"/>
      <c r="E284" s="74">
        <v>37400</v>
      </c>
      <c r="F284" s="74">
        <v>37400</v>
      </c>
      <c r="G284" s="156">
        <v>37400</v>
      </c>
      <c r="H284" s="158">
        <v>37400</v>
      </c>
    </row>
    <row r="285" spans="1:8" ht="31.5">
      <c r="A285" s="71" t="s">
        <v>701</v>
      </c>
      <c r="B285" s="15" t="s">
        <v>921</v>
      </c>
      <c r="C285" s="36"/>
      <c r="D285" s="59">
        <f>D287</f>
        <v>0</v>
      </c>
      <c r="E285" s="59">
        <f>E286</f>
        <v>2743543.14</v>
      </c>
      <c r="F285" s="59">
        <f>F286</f>
        <v>2743543.14</v>
      </c>
      <c r="G285" s="155">
        <f>G286</f>
        <v>1848884.76</v>
      </c>
      <c r="H285" s="155">
        <f>H286</f>
        <v>1841677.3</v>
      </c>
    </row>
    <row r="286" spans="1:8" ht="31.5">
      <c r="A286" s="71" t="s">
        <v>702</v>
      </c>
      <c r="B286" s="15" t="s">
        <v>922</v>
      </c>
      <c r="C286" s="36"/>
      <c r="D286" s="59"/>
      <c r="E286" s="59">
        <f>E287+E288+E289</f>
        <v>2743543.14</v>
      </c>
      <c r="F286" s="59">
        <f>F287+F288+F289</f>
        <v>2743543.14</v>
      </c>
      <c r="G286" s="155">
        <f>G287+G288+G289</f>
        <v>1848884.76</v>
      </c>
      <c r="H286" s="155">
        <f>H287+H288+H289</f>
        <v>1841677.3</v>
      </c>
    </row>
    <row r="287" spans="1:8" ht="78" customHeight="1">
      <c r="A287" s="42" t="s">
        <v>704</v>
      </c>
      <c r="B287" s="16" t="s">
        <v>923</v>
      </c>
      <c r="C287" s="37">
        <v>100</v>
      </c>
      <c r="D287" s="56"/>
      <c r="E287" s="113">
        <v>2653433.14</v>
      </c>
      <c r="F287" s="113">
        <v>2653433.14</v>
      </c>
      <c r="G287" s="156">
        <v>1768804.76</v>
      </c>
      <c r="H287" s="158">
        <v>1768804.76</v>
      </c>
    </row>
    <row r="288" spans="1:8" ht="47.25">
      <c r="A288" s="42" t="s">
        <v>703</v>
      </c>
      <c r="B288" s="16" t="s">
        <v>923</v>
      </c>
      <c r="C288" s="37">
        <v>200</v>
      </c>
      <c r="D288" s="56"/>
      <c r="E288" s="113">
        <v>90110</v>
      </c>
      <c r="F288" s="113">
        <v>90110</v>
      </c>
      <c r="G288" s="156">
        <v>80080</v>
      </c>
      <c r="H288" s="158">
        <v>72872.54</v>
      </c>
    </row>
    <row r="289" spans="1:8" ht="38.25" customHeight="1">
      <c r="A289" s="42" t="s">
        <v>705</v>
      </c>
      <c r="B289" s="16" t="s">
        <v>923</v>
      </c>
      <c r="C289" s="37">
        <v>800</v>
      </c>
      <c r="D289" s="56"/>
      <c r="E289" s="56">
        <v>0</v>
      </c>
      <c r="F289" s="56">
        <v>0</v>
      </c>
      <c r="G289" s="158"/>
      <c r="H289" s="158"/>
    </row>
    <row r="290" spans="1:8" ht="66" customHeight="1">
      <c r="A290" s="71" t="s">
        <v>1353</v>
      </c>
      <c r="B290" s="15" t="s">
        <v>1354</v>
      </c>
      <c r="C290" s="36"/>
      <c r="D290" s="56"/>
      <c r="E290" s="68">
        <f>E291+E296+E298+E300+E304</f>
        <v>350000</v>
      </c>
      <c r="F290" s="68">
        <f>F291+F296+F298+F300+F304</f>
        <v>350000</v>
      </c>
      <c r="G290" s="158"/>
      <c r="H290" s="158"/>
    </row>
    <row r="291" spans="1:8" ht="52.5" customHeight="1">
      <c r="A291" s="71" t="s">
        <v>1388</v>
      </c>
      <c r="B291" s="15" t="s">
        <v>1355</v>
      </c>
      <c r="C291" s="36"/>
      <c r="D291" s="56"/>
      <c r="E291" s="68">
        <f>SUM(E292:E295)</f>
        <v>100974</v>
      </c>
      <c r="F291" s="68">
        <f>SUM(F292:F295)</f>
        <v>100974</v>
      </c>
      <c r="G291" s="158"/>
      <c r="H291" s="158"/>
    </row>
    <row r="292" spans="1:8" ht="68.25" customHeight="1">
      <c r="A292" s="38" t="s">
        <v>1357</v>
      </c>
      <c r="B292" s="16" t="s">
        <v>1376</v>
      </c>
      <c r="C292" s="37">
        <v>200</v>
      </c>
      <c r="D292" s="56"/>
      <c r="E292" s="56">
        <v>28022</v>
      </c>
      <c r="F292" s="56">
        <v>28022</v>
      </c>
      <c r="G292" s="158"/>
      <c r="H292" s="158"/>
    </row>
    <row r="293" spans="1:8" ht="81.75" customHeight="1">
      <c r="A293" s="103" t="s">
        <v>1389</v>
      </c>
      <c r="B293" s="72" t="s">
        <v>1377</v>
      </c>
      <c r="C293" s="73">
        <v>200</v>
      </c>
      <c r="D293" s="56"/>
      <c r="E293" s="56">
        <v>7226</v>
      </c>
      <c r="F293" s="56">
        <v>7226</v>
      </c>
      <c r="G293" s="158"/>
      <c r="H293" s="158"/>
    </row>
    <row r="294" spans="1:8" ht="63" customHeight="1">
      <c r="A294" s="103" t="s">
        <v>1359</v>
      </c>
      <c r="B294" s="72" t="s">
        <v>1378</v>
      </c>
      <c r="C294" s="73">
        <v>200</v>
      </c>
      <c r="D294" s="56"/>
      <c r="E294" s="56">
        <v>25000</v>
      </c>
      <c r="F294" s="56">
        <v>25000</v>
      </c>
      <c r="G294" s="158"/>
      <c r="H294" s="158"/>
    </row>
    <row r="295" spans="1:8" ht="73.5" customHeight="1">
      <c r="A295" s="103" t="s">
        <v>1360</v>
      </c>
      <c r="B295" s="72" t="s">
        <v>1379</v>
      </c>
      <c r="C295" s="73">
        <v>200</v>
      </c>
      <c r="D295" s="56"/>
      <c r="E295" s="56">
        <v>40726</v>
      </c>
      <c r="F295" s="56">
        <v>40726</v>
      </c>
      <c r="G295" s="158"/>
      <c r="H295" s="158"/>
    </row>
    <row r="296" spans="1:8" ht="55.5" customHeight="1">
      <c r="A296" s="71" t="s">
        <v>1362</v>
      </c>
      <c r="B296" s="15" t="s">
        <v>1361</v>
      </c>
      <c r="C296" s="36"/>
      <c r="D296" s="56"/>
      <c r="E296" s="68">
        <f>E297</f>
        <v>171700</v>
      </c>
      <c r="F296" s="68">
        <f>F297</f>
        <v>171700</v>
      </c>
      <c r="G296" s="158"/>
      <c r="H296" s="158"/>
    </row>
    <row r="297" spans="1:8" ht="82.5" customHeight="1">
      <c r="A297" s="38" t="s">
        <v>1363</v>
      </c>
      <c r="B297" s="16" t="s">
        <v>1380</v>
      </c>
      <c r="C297" s="37">
        <v>200</v>
      </c>
      <c r="D297" s="56"/>
      <c r="E297" s="56">
        <v>171700</v>
      </c>
      <c r="F297" s="56">
        <v>171700</v>
      </c>
      <c r="G297" s="158"/>
      <c r="H297" s="158"/>
    </row>
    <row r="298" spans="1:8" ht="43.5" customHeight="1">
      <c r="A298" s="71" t="s">
        <v>1365</v>
      </c>
      <c r="B298" s="15" t="s">
        <v>1364</v>
      </c>
      <c r="C298" s="36"/>
      <c r="D298" s="56"/>
      <c r="E298" s="68">
        <f>E299</f>
        <v>4200</v>
      </c>
      <c r="F298" s="68">
        <f>F299</f>
        <v>4200</v>
      </c>
      <c r="G298" s="158"/>
      <c r="H298" s="158"/>
    </row>
    <row r="299" spans="1:8" ht="63.75" customHeight="1">
      <c r="A299" s="38" t="s">
        <v>1366</v>
      </c>
      <c r="B299" s="16" t="s">
        <v>1381</v>
      </c>
      <c r="C299" s="37">
        <v>200</v>
      </c>
      <c r="D299" s="56"/>
      <c r="E299" s="56">
        <v>4200</v>
      </c>
      <c r="F299" s="56">
        <v>4200</v>
      </c>
      <c r="G299" s="158"/>
      <c r="H299" s="158"/>
    </row>
    <row r="300" spans="1:8" ht="38.25" customHeight="1">
      <c r="A300" s="71" t="s">
        <v>1372</v>
      </c>
      <c r="B300" s="15" t="s">
        <v>1367</v>
      </c>
      <c r="C300" s="36"/>
      <c r="D300" s="56"/>
      <c r="E300" s="68">
        <f>SUM(E301:E303)</f>
        <v>23126</v>
      </c>
      <c r="F300" s="68">
        <f>SUM(F301:F303)</f>
        <v>23126</v>
      </c>
      <c r="G300" s="158"/>
      <c r="H300" s="158"/>
    </row>
    <row r="301" spans="1:8" ht="66" customHeight="1">
      <c r="A301" s="38" t="s">
        <v>1390</v>
      </c>
      <c r="B301" s="16" t="s">
        <v>1382</v>
      </c>
      <c r="C301" s="37">
        <v>200</v>
      </c>
      <c r="D301" s="56"/>
      <c r="E301" s="56">
        <v>4326</v>
      </c>
      <c r="F301" s="56">
        <v>4326</v>
      </c>
      <c r="G301" s="158"/>
      <c r="H301" s="158"/>
    </row>
    <row r="302" spans="1:8" ht="117" customHeight="1">
      <c r="A302" s="38" t="s">
        <v>1384</v>
      </c>
      <c r="B302" s="16" t="s">
        <v>1383</v>
      </c>
      <c r="C302" s="37">
        <v>100</v>
      </c>
      <c r="D302" s="56"/>
      <c r="E302" s="56">
        <v>10000</v>
      </c>
      <c r="F302" s="56">
        <v>10000</v>
      </c>
      <c r="G302" s="158"/>
      <c r="H302" s="158"/>
    </row>
    <row r="303" spans="1:8" ht="57" customHeight="1">
      <c r="A303" s="38" t="s">
        <v>1369</v>
      </c>
      <c r="B303" s="16" t="s">
        <v>1385</v>
      </c>
      <c r="C303" s="37">
        <v>200</v>
      </c>
      <c r="D303" s="56"/>
      <c r="E303" s="56">
        <v>8800</v>
      </c>
      <c r="F303" s="56">
        <v>8800</v>
      </c>
      <c r="G303" s="158"/>
      <c r="H303" s="158"/>
    </row>
    <row r="304" spans="1:8" ht="51.75" customHeight="1">
      <c r="A304" s="71" t="s">
        <v>1371</v>
      </c>
      <c r="B304" s="15" t="s">
        <v>1370</v>
      </c>
      <c r="C304" s="36"/>
      <c r="D304" s="56"/>
      <c r="E304" s="68">
        <f>SUM(E305:E306)</f>
        <v>50000</v>
      </c>
      <c r="F304" s="68">
        <f>SUM(F305:F306)</f>
        <v>50000</v>
      </c>
      <c r="G304" s="158"/>
      <c r="H304" s="158"/>
    </row>
    <row r="305" spans="1:8" ht="63.75" customHeight="1">
      <c r="A305" s="38" t="s">
        <v>1373</v>
      </c>
      <c r="B305" s="16" t="s">
        <v>1386</v>
      </c>
      <c r="C305" s="37">
        <v>200</v>
      </c>
      <c r="D305" s="56"/>
      <c r="E305" s="56">
        <v>25000</v>
      </c>
      <c r="F305" s="56">
        <v>25000</v>
      </c>
      <c r="G305" s="158"/>
      <c r="H305" s="158"/>
    </row>
    <row r="306" spans="1:8" ht="58.5" customHeight="1">
      <c r="A306" s="38" t="s">
        <v>1374</v>
      </c>
      <c r="B306" s="16" t="s">
        <v>1387</v>
      </c>
      <c r="C306" s="37">
        <v>200</v>
      </c>
      <c r="D306" s="56"/>
      <c r="E306" s="56">
        <v>25000</v>
      </c>
      <c r="F306" s="56">
        <v>25000</v>
      </c>
      <c r="G306" s="158"/>
      <c r="H306" s="158"/>
    </row>
    <row r="307" spans="1:8" ht="31.5">
      <c r="A307" s="95" t="s">
        <v>440</v>
      </c>
      <c r="B307" s="18" t="s">
        <v>334</v>
      </c>
      <c r="C307" s="98"/>
      <c r="D307" s="82">
        <f>D308</f>
        <v>0</v>
      </c>
      <c r="E307" s="82">
        <f>E308+E313</f>
        <v>4592000</v>
      </c>
      <c r="F307" s="82">
        <f>F308+F313</f>
        <v>4592000</v>
      </c>
      <c r="G307" s="154">
        <f>G308+G313</f>
        <v>4237000</v>
      </c>
      <c r="H307" s="154">
        <f>H308+H313</f>
        <v>4237000</v>
      </c>
    </row>
    <row r="308" spans="1:8" ht="31.5">
      <c r="A308" s="71" t="s">
        <v>648</v>
      </c>
      <c r="B308" s="15" t="s">
        <v>335</v>
      </c>
      <c r="C308" s="36"/>
      <c r="D308" s="59">
        <f>SUM(D310:D312)</f>
        <v>0</v>
      </c>
      <c r="E308" s="59">
        <f>E309</f>
        <v>4592000</v>
      </c>
      <c r="F308" s="59">
        <f>F309</f>
        <v>4592000</v>
      </c>
      <c r="G308" s="155">
        <f>G309</f>
        <v>4237000</v>
      </c>
      <c r="H308" s="155">
        <f>H309</f>
        <v>4237000</v>
      </c>
    </row>
    <row r="309" spans="1:8" ht="31.5">
      <c r="A309" s="71" t="s">
        <v>691</v>
      </c>
      <c r="B309" s="15" t="s">
        <v>336</v>
      </c>
      <c r="C309" s="36"/>
      <c r="D309" s="59"/>
      <c r="E309" s="59">
        <f>SUM(E310:E312)</f>
        <v>4592000</v>
      </c>
      <c r="F309" s="59">
        <f>SUM(F310:F312)</f>
        <v>4592000</v>
      </c>
      <c r="G309" s="155">
        <f>SUM(G310:G312)</f>
        <v>4237000</v>
      </c>
      <c r="H309" s="155">
        <f>SUM(H310:H312)</f>
        <v>4237000</v>
      </c>
    </row>
    <row r="310" spans="1:8" ht="79.5" customHeight="1">
      <c r="A310" s="42" t="s">
        <v>373</v>
      </c>
      <c r="B310" s="16" t="s">
        <v>338</v>
      </c>
      <c r="C310" s="37">
        <v>100</v>
      </c>
      <c r="D310" s="56">
        <v>56705</v>
      </c>
      <c r="E310" s="127">
        <v>4226670.88</v>
      </c>
      <c r="F310" s="127">
        <v>4226670.88</v>
      </c>
      <c r="G310" s="158">
        <v>3850265.8</v>
      </c>
      <c r="H310" s="158">
        <v>3850265.8</v>
      </c>
    </row>
    <row r="311" spans="1:8" ht="49.5" customHeight="1">
      <c r="A311" s="42" t="s">
        <v>398</v>
      </c>
      <c r="B311" s="16" t="s">
        <v>338</v>
      </c>
      <c r="C311" s="37">
        <v>200</v>
      </c>
      <c r="D311" s="56">
        <v>-50705</v>
      </c>
      <c r="E311" s="127">
        <v>365329.12</v>
      </c>
      <c r="F311" s="284">
        <v>365329.12</v>
      </c>
      <c r="G311" s="158">
        <v>386734.2</v>
      </c>
      <c r="H311" s="158">
        <v>386734.2</v>
      </c>
    </row>
    <row r="312" spans="1:8" ht="27" customHeight="1">
      <c r="A312" s="42" t="s">
        <v>337</v>
      </c>
      <c r="B312" s="16" t="s">
        <v>338</v>
      </c>
      <c r="C312" s="37">
        <v>800</v>
      </c>
      <c r="D312" s="56">
        <v>-6000</v>
      </c>
      <c r="E312" s="58">
        <v>0</v>
      </c>
      <c r="F312" s="58">
        <v>0</v>
      </c>
      <c r="G312" s="158">
        <v>0</v>
      </c>
      <c r="H312" s="158">
        <v>0</v>
      </c>
    </row>
    <row r="313" spans="1:8" ht="31.5">
      <c r="A313" s="71" t="s">
        <v>764</v>
      </c>
      <c r="B313" s="15" t="s">
        <v>766</v>
      </c>
      <c r="C313" s="67"/>
      <c r="D313" s="56"/>
      <c r="E313" s="68">
        <f aca="true" t="shared" si="6" ref="E313:H314">E314</f>
        <v>0</v>
      </c>
      <c r="F313" s="68">
        <f t="shared" si="6"/>
        <v>0</v>
      </c>
      <c r="G313" s="157">
        <f t="shared" si="6"/>
        <v>0</v>
      </c>
      <c r="H313" s="157">
        <f t="shared" si="6"/>
        <v>0</v>
      </c>
    </row>
    <row r="314" spans="1:8" ht="31.5">
      <c r="A314" s="71" t="s">
        <v>765</v>
      </c>
      <c r="B314" s="15" t="s">
        <v>767</v>
      </c>
      <c r="C314" s="67"/>
      <c r="D314" s="56"/>
      <c r="E314" s="68">
        <f t="shared" si="6"/>
        <v>0</v>
      </c>
      <c r="F314" s="68">
        <f t="shared" si="6"/>
        <v>0</v>
      </c>
      <c r="G314" s="157">
        <f t="shared" si="6"/>
        <v>0</v>
      </c>
      <c r="H314" s="157">
        <f t="shared" si="6"/>
        <v>0</v>
      </c>
    </row>
    <row r="315" spans="1:8" ht="47.25">
      <c r="A315" s="42" t="s">
        <v>768</v>
      </c>
      <c r="B315" s="16" t="s">
        <v>769</v>
      </c>
      <c r="C315" s="37">
        <v>200</v>
      </c>
      <c r="D315" s="56"/>
      <c r="E315" s="74"/>
      <c r="F315" s="74"/>
      <c r="G315" s="156">
        <v>0</v>
      </c>
      <c r="H315" s="156">
        <v>0</v>
      </c>
    </row>
    <row r="316" spans="1:8" ht="50.25" customHeight="1">
      <c r="A316" s="95" t="s">
        <v>342</v>
      </c>
      <c r="B316" s="18" t="s">
        <v>343</v>
      </c>
      <c r="C316" s="98"/>
      <c r="D316" s="82">
        <f>D317</f>
        <v>30000</v>
      </c>
      <c r="E316" s="82">
        <f>E317</f>
        <v>28847757.099999998</v>
      </c>
      <c r="F316" s="82">
        <f>F317</f>
        <v>15203840.430000002</v>
      </c>
      <c r="G316" s="154">
        <f>G317</f>
        <v>11240763.32</v>
      </c>
      <c r="H316" s="154">
        <f>H317</f>
        <v>8958370.58</v>
      </c>
    </row>
    <row r="317" spans="1:8" ht="15.75">
      <c r="A317" s="71" t="s">
        <v>0</v>
      </c>
      <c r="B317" s="15" t="s">
        <v>344</v>
      </c>
      <c r="C317" s="36"/>
      <c r="D317" s="59">
        <f>SUM(D22:D23)</f>
        <v>30000</v>
      </c>
      <c r="E317" s="59">
        <f>SUM(E318:E334)</f>
        <v>28847757.099999998</v>
      </c>
      <c r="F317" s="59">
        <f>SUM(F318:F334)</f>
        <v>15203840.430000002</v>
      </c>
      <c r="G317" s="155">
        <f>SUM(G318:G334)</f>
        <v>11240763.32</v>
      </c>
      <c r="H317" s="155">
        <f>SUM(H318:H334)</f>
        <v>8958370.58</v>
      </c>
    </row>
    <row r="318" spans="1:8" ht="31.5">
      <c r="A318" s="101" t="s">
        <v>411</v>
      </c>
      <c r="B318" s="16" t="s">
        <v>347</v>
      </c>
      <c r="C318" s="37">
        <v>800</v>
      </c>
      <c r="D318" s="56"/>
      <c r="E318" s="113">
        <v>44022</v>
      </c>
      <c r="F318" s="113">
        <v>44022</v>
      </c>
      <c r="G318" s="156">
        <v>44022</v>
      </c>
      <c r="H318" s="158">
        <v>44022</v>
      </c>
    </row>
    <row r="319" spans="1:8" ht="47.25">
      <c r="A319" s="38" t="s">
        <v>401</v>
      </c>
      <c r="B319" s="16" t="s">
        <v>346</v>
      </c>
      <c r="C319" s="37">
        <v>200</v>
      </c>
      <c r="D319" s="56"/>
      <c r="E319" s="74">
        <f>117180-78506.26</f>
        <v>38673.740000000005</v>
      </c>
      <c r="F319" s="74">
        <v>38673.74</v>
      </c>
      <c r="G319" s="156">
        <v>117180</v>
      </c>
      <c r="H319" s="158">
        <v>117180</v>
      </c>
    </row>
    <row r="320" spans="1:8" ht="47.25">
      <c r="A320" s="38" t="s">
        <v>348</v>
      </c>
      <c r="B320" s="16" t="s">
        <v>349</v>
      </c>
      <c r="C320" s="37">
        <v>400</v>
      </c>
      <c r="D320" s="56"/>
      <c r="E320" s="74">
        <v>0</v>
      </c>
      <c r="F320" s="56">
        <v>0</v>
      </c>
      <c r="G320" s="156"/>
      <c r="H320" s="158"/>
    </row>
    <row r="321" spans="1:8" ht="75.75" customHeight="1">
      <c r="A321" s="38" t="s">
        <v>418</v>
      </c>
      <c r="B321" s="16" t="s">
        <v>413</v>
      </c>
      <c r="C321" s="37">
        <v>200</v>
      </c>
      <c r="D321" s="56"/>
      <c r="E321" s="74">
        <v>0</v>
      </c>
      <c r="F321" s="56">
        <v>0</v>
      </c>
      <c r="G321" s="156"/>
      <c r="H321" s="158"/>
    </row>
    <row r="322" spans="1:8" ht="47.25">
      <c r="A322" s="38" t="s">
        <v>633</v>
      </c>
      <c r="B322" s="16" t="s">
        <v>662</v>
      </c>
      <c r="C322" s="37">
        <v>200</v>
      </c>
      <c r="D322" s="56"/>
      <c r="E322" s="74">
        <v>816533.33</v>
      </c>
      <c r="F322" s="74">
        <v>816533.33</v>
      </c>
      <c r="G322" s="156">
        <v>816533.33</v>
      </c>
      <c r="H322" s="158">
        <v>816533.33</v>
      </c>
    </row>
    <row r="323" spans="1:8" ht="67.5" customHeight="1">
      <c r="A323" s="38" t="s">
        <v>420</v>
      </c>
      <c r="B323" s="16" t="s">
        <v>419</v>
      </c>
      <c r="C323" s="37">
        <v>200</v>
      </c>
      <c r="D323" s="56"/>
      <c r="E323" s="74">
        <v>119659.25</v>
      </c>
      <c r="F323" s="74">
        <v>119659.25</v>
      </c>
      <c r="G323" s="156">
        <v>119659.25</v>
      </c>
      <c r="H323" s="158">
        <v>119659.25</v>
      </c>
    </row>
    <row r="324" spans="1:8" ht="61.5" customHeight="1">
      <c r="A324" s="38" t="s">
        <v>492</v>
      </c>
      <c r="B324" s="16" t="s">
        <v>491</v>
      </c>
      <c r="C324" s="37">
        <v>200</v>
      </c>
      <c r="D324" s="56"/>
      <c r="E324" s="74"/>
      <c r="F324" s="56"/>
      <c r="G324" s="156"/>
      <c r="H324" s="158"/>
    </row>
    <row r="325" spans="1:8" ht="54.75" customHeight="1">
      <c r="A325" s="38" t="s">
        <v>499</v>
      </c>
      <c r="B325" s="16" t="s">
        <v>498</v>
      </c>
      <c r="C325" s="37">
        <v>200</v>
      </c>
      <c r="D325" s="56"/>
      <c r="E325" s="74"/>
      <c r="F325" s="56"/>
      <c r="G325" s="156">
        <f>2032392.74-69684.75</f>
        <v>1962707.99</v>
      </c>
      <c r="H325" s="158">
        <v>0</v>
      </c>
    </row>
    <row r="326" spans="1:8" ht="54.75" customHeight="1">
      <c r="A326" s="38" t="s">
        <v>1434</v>
      </c>
      <c r="B326" s="16" t="s">
        <v>1435</v>
      </c>
      <c r="C326" s="37">
        <v>400</v>
      </c>
      <c r="D326" s="56"/>
      <c r="E326" s="74">
        <v>20794895.13</v>
      </c>
      <c r="F326" s="56">
        <v>7220663.21</v>
      </c>
      <c r="G326" s="156"/>
      <c r="H326" s="158"/>
    </row>
    <row r="327" spans="1:8" ht="111.75" customHeight="1">
      <c r="A327" s="39" t="s">
        <v>849</v>
      </c>
      <c r="B327" s="16" t="s">
        <v>1336</v>
      </c>
      <c r="C327" s="37">
        <v>800</v>
      </c>
      <c r="D327" s="56"/>
      <c r="E327" s="74">
        <v>69684.75</v>
      </c>
      <c r="F327" s="56"/>
      <c r="G327" s="156">
        <v>69684.75</v>
      </c>
      <c r="H327" s="158">
        <v>0</v>
      </c>
    </row>
    <row r="328" spans="1:8" ht="31.5" customHeight="1">
      <c r="A328" s="102" t="s">
        <v>856</v>
      </c>
      <c r="B328" s="16" t="s">
        <v>889</v>
      </c>
      <c r="C328" s="37">
        <v>800</v>
      </c>
      <c r="D328" s="56"/>
      <c r="E328" s="113">
        <v>300000</v>
      </c>
      <c r="F328" s="113">
        <v>300000</v>
      </c>
      <c r="G328" s="158">
        <v>300000</v>
      </c>
      <c r="H328" s="158">
        <v>50000</v>
      </c>
    </row>
    <row r="329" spans="1:8" ht="126.75" customHeight="1">
      <c r="A329" s="102" t="s">
        <v>410</v>
      </c>
      <c r="B329" s="72" t="s">
        <v>409</v>
      </c>
      <c r="C329" s="73">
        <v>800</v>
      </c>
      <c r="D329" s="74"/>
      <c r="E329" s="74"/>
      <c r="F329" s="74"/>
      <c r="G329" s="158"/>
      <c r="H329" s="158"/>
    </row>
    <row r="330" spans="1:8" ht="81" customHeight="1">
      <c r="A330" s="102" t="s">
        <v>948</v>
      </c>
      <c r="B330" s="72" t="s">
        <v>350</v>
      </c>
      <c r="C330" s="73">
        <v>200</v>
      </c>
      <c r="D330" s="74">
        <v>59850</v>
      </c>
      <c r="E330" s="113">
        <v>22628.9</v>
      </c>
      <c r="F330" s="113">
        <v>22628.9</v>
      </c>
      <c r="G330" s="156">
        <v>42939</v>
      </c>
      <c r="H330" s="158">
        <v>42939</v>
      </c>
    </row>
    <row r="331" spans="1:8" ht="111.75" customHeight="1">
      <c r="A331" s="102" t="s">
        <v>402</v>
      </c>
      <c r="B331" s="72" t="s">
        <v>489</v>
      </c>
      <c r="C331" s="73">
        <v>200</v>
      </c>
      <c r="D331" s="74">
        <v>63180</v>
      </c>
      <c r="E331" s="113">
        <v>0</v>
      </c>
      <c r="F331" s="113">
        <v>0</v>
      </c>
      <c r="G331" s="158">
        <v>0</v>
      </c>
      <c r="H331" s="158">
        <v>0</v>
      </c>
    </row>
    <row r="332" spans="1:8" ht="49.5" customHeight="1" hidden="1">
      <c r="A332" s="38" t="s">
        <v>351</v>
      </c>
      <c r="B332" s="16" t="s">
        <v>352</v>
      </c>
      <c r="C332" s="37">
        <v>600</v>
      </c>
      <c r="D332" s="56"/>
      <c r="E332" s="56"/>
      <c r="F332" s="56"/>
      <c r="G332" s="158"/>
      <c r="H332" s="158"/>
    </row>
    <row r="333" spans="1:8" ht="78.75">
      <c r="A333" s="38" t="s">
        <v>1048</v>
      </c>
      <c r="B333" s="16" t="s">
        <v>353</v>
      </c>
      <c r="C333" s="37">
        <v>800</v>
      </c>
      <c r="D333" s="56"/>
      <c r="E333" s="113">
        <v>1035000</v>
      </c>
      <c r="F333" s="113">
        <v>1035000</v>
      </c>
      <c r="G333" s="158">
        <v>1035000</v>
      </c>
      <c r="H333" s="158">
        <v>1035000</v>
      </c>
    </row>
    <row r="334" spans="1:8" ht="161.25" customHeight="1">
      <c r="A334" s="103" t="s">
        <v>354</v>
      </c>
      <c r="B334" s="72" t="s">
        <v>355</v>
      </c>
      <c r="C334" s="73">
        <v>600</v>
      </c>
      <c r="D334" s="74">
        <v>208560</v>
      </c>
      <c r="E334" s="74">
        <v>5606660</v>
      </c>
      <c r="F334" s="74">
        <v>5606660</v>
      </c>
      <c r="G334" s="158">
        <v>6733037</v>
      </c>
      <c r="H334" s="158">
        <v>6733037</v>
      </c>
    </row>
    <row r="335" spans="1:8" ht="47.25">
      <c r="A335" s="79" t="s">
        <v>356</v>
      </c>
      <c r="B335" s="18" t="s">
        <v>357</v>
      </c>
      <c r="C335" s="98"/>
      <c r="D335" s="82">
        <f aca="true" t="shared" si="7" ref="D335:H338">D336</f>
        <v>0</v>
      </c>
      <c r="E335" s="82">
        <f t="shared" si="7"/>
        <v>988.57</v>
      </c>
      <c r="F335" s="82">
        <f>F336</f>
        <v>887.69</v>
      </c>
      <c r="G335" s="154">
        <f t="shared" si="7"/>
        <v>5490</v>
      </c>
      <c r="H335" s="154">
        <f>H336</f>
        <v>0</v>
      </c>
    </row>
    <row r="336" spans="1:8" ht="15.75">
      <c r="A336" s="80" t="s">
        <v>0</v>
      </c>
      <c r="B336" s="15" t="s">
        <v>358</v>
      </c>
      <c r="C336" s="36"/>
      <c r="D336" s="59">
        <f t="shared" si="7"/>
        <v>0</v>
      </c>
      <c r="E336" s="59">
        <f t="shared" si="7"/>
        <v>988.57</v>
      </c>
      <c r="F336" s="59">
        <f t="shared" si="7"/>
        <v>887.69</v>
      </c>
      <c r="G336" s="155">
        <f t="shared" si="7"/>
        <v>5490</v>
      </c>
      <c r="H336" s="155">
        <f t="shared" si="7"/>
        <v>0</v>
      </c>
    </row>
    <row r="337" spans="1:8" ht="52.5" customHeight="1">
      <c r="A337" s="102" t="s">
        <v>1066</v>
      </c>
      <c r="B337" s="72" t="s">
        <v>359</v>
      </c>
      <c r="C337" s="73">
        <v>200</v>
      </c>
      <c r="D337" s="74"/>
      <c r="E337" s="74">
        <v>988.57</v>
      </c>
      <c r="F337" s="74">
        <v>887.69</v>
      </c>
      <c r="G337" s="158">
        <v>5490</v>
      </c>
      <c r="H337" s="158">
        <v>0</v>
      </c>
    </row>
    <row r="338" spans="1:8" ht="50.25" customHeight="1">
      <c r="A338" s="79" t="s">
        <v>362</v>
      </c>
      <c r="B338" s="18" t="s">
        <v>360</v>
      </c>
      <c r="C338" s="98"/>
      <c r="D338" s="82" t="e">
        <f t="shared" si="7"/>
        <v>#REF!</v>
      </c>
      <c r="E338" s="82">
        <f t="shared" si="7"/>
        <v>0</v>
      </c>
      <c r="F338" s="82">
        <f>F339</f>
        <v>0</v>
      </c>
      <c r="G338" s="154">
        <f t="shared" si="7"/>
        <v>0</v>
      </c>
      <c r="H338" s="154">
        <f>H339</f>
        <v>0</v>
      </c>
    </row>
    <row r="339" spans="1:8" ht="15.75">
      <c r="A339" s="80" t="s">
        <v>0</v>
      </c>
      <c r="B339" s="15" t="s">
        <v>361</v>
      </c>
      <c r="C339" s="36"/>
      <c r="D339" s="59" t="e">
        <f>#REF!</f>
        <v>#REF!</v>
      </c>
      <c r="E339" s="59">
        <f>E340</f>
        <v>0</v>
      </c>
      <c r="F339" s="59">
        <f>SUM(F340:F340)</f>
        <v>0</v>
      </c>
      <c r="G339" s="155">
        <f>G340</f>
        <v>0</v>
      </c>
      <c r="H339" s="155">
        <f>SUM(H340:H340)</f>
        <v>0</v>
      </c>
    </row>
    <row r="340" spans="1:8" ht="63">
      <c r="A340" s="103" t="s">
        <v>814</v>
      </c>
      <c r="B340" s="16" t="s">
        <v>1345</v>
      </c>
      <c r="C340" s="37">
        <v>200</v>
      </c>
      <c r="D340" s="56"/>
      <c r="E340" s="56">
        <v>0</v>
      </c>
      <c r="F340" s="56">
        <v>0</v>
      </c>
      <c r="G340" s="158"/>
      <c r="H340" s="158"/>
    </row>
    <row r="341" spans="1:10" ht="15.75">
      <c r="A341" s="79" t="s">
        <v>110</v>
      </c>
      <c r="B341" s="107"/>
      <c r="C341" s="107"/>
      <c r="D341" s="108" t="e">
        <f>D10+D17+D55+D74+D87+D115+D129+D153+D190+D199+D260+D307+D316+#REF!+#REF!+#REF!+D335</f>
        <v>#REF!</v>
      </c>
      <c r="E341" s="108">
        <f>E10+E17+E55+E74+E87+E115+E129+E153+E190+E199+E260+E307+E316+E335+E338</f>
        <v>360826996.71</v>
      </c>
      <c r="F341" s="108">
        <f>F10+F17+F55+F74+F87+F115+F129+F153+F190+F199+F260+F307+F316+F335+F338</f>
        <v>341228981.81999993</v>
      </c>
      <c r="G341" s="161" t="e">
        <f>G10+G17+G55+G74+G87+G115+G129+G153+G190+G199+G260+G307+G316+G335+G338</f>
        <v>#REF!</v>
      </c>
      <c r="H341" s="161" t="e">
        <f>H10+H17+H55+H74+H87+H115+H129+H153+H190+H199+H260+H307+H316+H335+H338</f>
        <v>#REF!</v>
      </c>
      <c r="I341" s="189"/>
      <c r="J341" s="189"/>
    </row>
    <row r="343" spans="5:8" ht="12.75">
      <c r="E343" s="91"/>
      <c r="F343" s="91"/>
      <c r="G343" s="164"/>
      <c r="H343" s="164"/>
    </row>
    <row r="344" spans="5:11" ht="12.75">
      <c r="E344" s="91"/>
      <c r="F344" s="91"/>
      <c r="G344" s="91"/>
      <c r="H344" s="91"/>
      <c r="I344" s="91"/>
      <c r="J344" s="91"/>
      <c r="K344" s="91"/>
    </row>
    <row r="345" spans="5:6" ht="12.75">
      <c r="E345" s="168"/>
      <c r="F345" s="168"/>
    </row>
    <row r="346" ht="12.75">
      <c r="F346" s="91"/>
    </row>
    <row r="347" spans="5:6" ht="12.75">
      <c r="E347" s="91"/>
      <c r="F347" s="91"/>
    </row>
    <row r="348" spans="2:6" ht="12.75">
      <c r="B348" s="91"/>
      <c r="C348" s="91"/>
      <c r="D348" s="91" t="e">
        <f>G341-D346</f>
        <v>#REF!</v>
      </c>
      <c r="E348" s="91"/>
      <c r="F348" s="91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5"/>
  <sheetViews>
    <sheetView tabSelected="1" view="pageBreakPreview" zoomScale="96" zoomScaleNormal="80" zoomScaleSheetLayoutView="96" zoomScalePageLayoutView="0" workbookViewId="0" topLeftCell="A107">
      <selection activeCell="G111" sqref="G111"/>
    </sheetView>
  </sheetViews>
  <sheetFormatPr defaultColWidth="9.140625" defaultRowHeight="12.75"/>
  <cols>
    <col min="1" max="1" width="60.00390625" style="69" customWidth="1"/>
    <col min="2" max="2" width="14.00390625" style="69" customWidth="1"/>
    <col min="3" max="3" width="9.421875" style="69" customWidth="1"/>
    <col min="4" max="4" width="10.00390625" style="69" customWidth="1"/>
    <col min="5" max="5" width="15.28125" style="69" customWidth="1"/>
    <col min="6" max="6" width="14.421875" style="69" customWidth="1"/>
    <col min="7" max="7" width="18.28125" style="167" customWidth="1"/>
    <col min="8" max="8" width="21.28125" style="285" customWidth="1"/>
    <col min="9" max="9" width="22.00390625" style="69" hidden="1" customWidth="1"/>
    <col min="10" max="10" width="0.13671875" style="69" customWidth="1"/>
    <col min="11" max="11" width="21.140625" style="191" hidden="1" customWidth="1"/>
    <col min="12" max="12" width="18.140625" style="69" hidden="1" customWidth="1"/>
    <col min="13" max="13" width="30.421875" style="69" hidden="1" customWidth="1"/>
    <col min="14" max="14" width="24.57421875" style="167" hidden="1" customWidth="1"/>
    <col min="15" max="16" width="22.00390625" style="69" hidden="1" customWidth="1"/>
    <col min="17" max="17" width="15.57421875" style="69" customWidth="1"/>
    <col min="18" max="16384" width="9.140625" style="69" customWidth="1"/>
  </cols>
  <sheetData>
    <row r="1" spans="1:8" ht="15.75">
      <c r="A1" s="12"/>
      <c r="B1" s="466" t="s">
        <v>1166</v>
      </c>
      <c r="C1" s="466"/>
      <c r="D1" s="466"/>
      <c r="E1" s="466"/>
      <c r="F1" s="466"/>
      <c r="G1" s="466"/>
      <c r="H1" s="466"/>
    </row>
    <row r="2" spans="1:8" ht="15.75">
      <c r="A2" s="13"/>
      <c r="B2" s="466" t="s">
        <v>99</v>
      </c>
      <c r="C2" s="466"/>
      <c r="D2" s="466"/>
      <c r="E2" s="466"/>
      <c r="F2" s="466"/>
      <c r="G2" s="466"/>
      <c r="H2" s="466"/>
    </row>
    <row r="3" spans="1:8" ht="15.75">
      <c r="A3" s="14"/>
      <c r="B3" s="466" t="s">
        <v>1164</v>
      </c>
      <c r="C3" s="466"/>
      <c r="D3" s="466"/>
      <c r="E3" s="466"/>
      <c r="F3" s="466"/>
      <c r="G3" s="466"/>
      <c r="H3" s="466"/>
    </row>
    <row r="4" spans="1:7" ht="15.75">
      <c r="A4" s="14"/>
      <c r="B4" s="14"/>
      <c r="C4" s="14"/>
      <c r="D4" s="14"/>
      <c r="E4" s="14"/>
      <c r="F4" s="14"/>
      <c r="G4" s="310"/>
    </row>
    <row r="5" spans="1:8" ht="12.75">
      <c r="A5" s="442" t="s">
        <v>1151</v>
      </c>
      <c r="B5" s="442"/>
      <c r="C5" s="442"/>
      <c r="D5" s="442"/>
      <c r="E5" s="442"/>
      <c r="F5" s="442"/>
      <c r="G5" s="442"/>
      <c r="H5" s="442"/>
    </row>
    <row r="6" spans="1:8" ht="21" customHeight="1">
      <c r="A6" s="442"/>
      <c r="B6" s="442"/>
      <c r="C6" s="442"/>
      <c r="D6" s="442"/>
      <c r="E6" s="442"/>
      <c r="F6" s="442"/>
      <c r="G6" s="442"/>
      <c r="H6" s="442"/>
    </row>
    <row r="7" spans="1:8" ht="21" customHeight="1">
      <c r="A7" s="194"/>
      <c r="B7" s="194"/>
      <c r="C7" s="194"/>
      <c r="D7" s="194"/>
      <c r="E7" s="194"/>
      <c r="F7" s="194"/>
      <c r="G7" s="311"/>
      <c r="H7" s="194"/>
    </row>
    <row r="8" spans="1:8" ht="15.75" customHeight="1">
      <c r="A8" s="467" t="s">
        <v>101</v>
      </c>
      <c r="B8" s="467" t="s">
        <v>100</v>
      </c>
      <c r="C8" s="467" t="s">
        <v>1169</v>
      </c>
      <c r="D8" s="468" t="s">
        <v>1170</v>
      </c>
      <c r="E8" s="468" t="s">
        <v>196</v>
      </c>
      <c r="F8" s="467" t="s">
        <v>200</v>
      </c>
      <c r="G8" s="470" t="s">
        <v>423</v>
      </c>
      <c r="H8" s="471"/>
    </row>
    <row r="9" spans="1:14" ht="39" customHeight="1">
      <c r="A9" s="467"/>
      <c r="B9" s="467"/>
      <c r="C9" s="467"/>
      <c r="D9" s="469"/>
      <c r="E9" s="469"/>
      <c r="F9" s="467"/>
      <c r="G9" s="312" t="s">
        <v>408</v>
      </c>
      <c r="H9" s="309" t="s">
        <v>1320</v>
      </c>
      <c r="K9" s="191" t="s">
        <v>141</v>
      </c>
      <c r="N9" s="167" t="s">
        <v>141</v>
      </c>
    </row>
    <row r="10" spans="1:14" ht="15.75">
      <c r="A10" s="109" t="s">
        <v>53</v>
      </c>
      <c r="B10" s="109" t="s">
        <v>46</v>
      </c>
      <c r="C10" s="109" t="s">
        <v>144</v>
      </c>
      <c r="D10" s="109" t="s">
        <v>90</v>
      </c>
      <c r="E10" s="109">
        <v>5</v>
      </c>
      <c r="F10" s="109">
        <v>6</v>
      </c>
      <c r="G10" s="428">
        <v>7</v>
      </c>
      <c r="H10" s="109">
        <v>8</v>
      </c>
      <c r="K10" s="191">
        <v>9</v>
      </c>
      <c r="N10" s="167">
        <v>9</v>
      </c>
    </row>
    <row r="11" spans="1:17" ht="15.75">
      <c r="A11" s="110" t="s">
        <v>98</v>
      </c>
      <c r="B11" s="111" t="s">
        <v>97</v>
      </c>
      <c r="C11" s="111"/>
      <c r="D11" s="111"/>
      <c r="E11" s="111"/>
      <c r="F11" s="111"/>
      <c r="G11" s="313">
        <f>G12+G55+G69+G94+G120+G125+G144+G157</f>
        <v>1962658.15</v>
      </c>
      <c r="H11" s="94">
        <f>H12+H55+H69+H94+H120+H125+H144+H157</f>
        <v>129551455.8</v>
      </c>
      <c r="K11" s="191">
        <v>103514777.1</v>
      </c>
      <c r="L11" s="168"/>
      <c r="M11" s="168">
        <f aca="true" t="shared" si="0" ref="M11:M86">K11+G11</f>
        <v>105477435.25</v>
      </c>
      <c r="N11" s="167">
        <v>106550314.27000001</v>
      </c>
      <c r="O11" s="168">
        <v>117710886.03</v>
      </c>
      <c r="P11" s="168">
        <f aca="true" t="shared" si="1" ref="P11:P23">O11+G11</f>
        <v>119673544.18</v>
      </c>
      <c r="Q11" s="168"/>
    </row>
    <row r="12" spans="1:17" ht="23.25" customHeight="1">
      <c r="A12" s="112" t="s">
        <v>176</v>
      </c>
      <c r="B12" s="18" t="s">
        <v>97</v>
      </c>
      <c r="C12" s="18" t="s">
        <v>54</v>
      </c>
      <c r="D12" s="18" t="s">
        <v>364</v>
      </c>
      <c r="E12" s="18"/>
      <c r="F12" s="18"/>
      <c r="G12" s="82">
        <f>G13+G15+G25+G23</f>
        <v>75450</v>
      </c>
      <c r="H12" s="82">
        <f>H13+H15+H25+H23</f>
        <v>47320080.81999999</v>
      </c>
      <c r="K12" s="191">
        <v>41243248.120000005</v>
      </c>
      <c r="L12" s="168"/>
      <c r="M12" s="168">
        <f t="shared" si="0"/>
        <v>41318698.120000005</v>
      </c>
      <c r="N12" s="167">
        <v>41170009.68</v>
      </c>
      <c r="O12" s="168">
        <v>41492906.239999995</v>
      </c>
      <c r="P12" s="168">
        <f t="shared" si="1"/>
        <v>41568356.239999995</v>
      </c>
      <c r="Q12" s="168"/>
    </row>
    <row r="13" spans="1:17" ht="53.25" customHeight="1">
      <c r="A13" s="112" t="s">
        <v>153</v>
      </c>
      <c r="B13" s="18" t="s">
        <v>97</v>
      </c>
      <c r="C13" s="18" t="s">
        <v>54</v>
      </c>
      <c r="D13" s="18" t="s">
        <v>80</v>
      </c>
      <c r="E13" s="18"/>
      <c r="F13" s="18"/>
      <c r="G13" s="166">
        <f>G14</f>
        <v>0</v>
      </c>
      <c r="H13" s="82">
        <f>H14</f>
        <v>1407577</v>
      </c>
      <c r="K13" s="191">
        <v>1782910.48</v>
      </c>
      <c r="L13" s="168"/>
      <c r="M13" s="168">
        <f t="shared" si="0"/>
        <v>1782910.48</v>
      </c>
      <c r="N13" s="167">
        <v>1782910.48</v>
      </c>
      <c r="O13" s="168">
        <v>1782910.48</v>
      </c>
      <c r="P13" s="168">
        <f t="shared" si="1"/>
        <v>1782910.48</v>
      </c>
      <c r="Q13" s="168"/>
    </row>
    <row r="14" spans="1:17" ht="98.25" customHeight="1">
      <c r="A14" s="39" t="s">
        <v>374</v>
      </c>
      <c r="B14" s="17" t="s">
        <v>97</v>
      </c>
      <c r="C14" s="17" t="s">
        <v>54</v>
      </c>
      <c r="D14" s="17" t="s">
        <v>80</v>
      </c>
      <c r="E14" s="17" t="s">
        <v>1171</v>
      </c>
      <c r="F14" s="17" t="s">
        <v>103</v>
      </c>
      <c r="G14" s="314"/>
      <c r="H14" s="281">
        <v>1407577</v>
      </c>
      <c r="K14" s="191">
        <v>1782910.48</v>
      </c>
      <c r="L14" s="168"/>
      <c r="M14" s="168">
        <f t="shared" si="0"/>
        <v>1782910.48</v>
      </c>
      <c r="N14" s="167">
        <v>1782910.48</v>
      </c>
      <c r="O14" s="168">
        <v>1782910.48</v>
      </c>
      <c r="P14" s="168">
        <f t="shared" si="1"/>
        <v>1782910.48</v>
      </c>
      <c r="Q14" s="168"/>
    </row>
    <row r="15" spans="1:17" ht="65.25" customHeight="1">
      <c r="A15" s="112" t="s">
        <v>177</v>
      </c>
      <c r="B15" s="18" t="s">
        <v>97</v>
      </c>
      <c r="C15" s="18" t="s">
        <v>54</v>
      </c>
      <c r="D15" s="18" t="s">
        <v>43</v>
      </c>
      <c r="E15" s="18"/>
      <c r="F15" s="18"/>
      <c r="G15" s="82">
        <f>SUM(G16:G22)</f>
        <v>0</v>
      </c>
      <c r="H15" s="82">
        <f>SUM(H16:H22)</f>
        <v>26077923.63</v>
      </c>
      <c r="K15" s="191">
        <v>22666568.490000002</v>
      </c>
      <c r="L15" s="168"/>
      <c r="M15" s="168">
        <f t="shared" si="0"/>
        <v>22666568.490000002</v>
      </c>
      <c r="N15" s="167">
        <v>22786701.07</v>
      </c>
      <c r="O15" s="168">
        <v>22797556.63</v>
      </c>
      <c r="P15" s="168">
        <f t="shared" si="1"/>
        <v>22797556.63</v>
      </c>
      <c r="Q15" s="168"/>
    </row>
    <row r="16" spans="1:17" ht="98.25" customHeight="1">
      <c r="A16" s="39" t="s">
        <v>363</v>
      </c>
      <c r="B16" s="17" t="s">
        <v>97</v>
      </c>
      <c r="C16" s="17" t="s">
        <v>54</v>
      </c>
      <c r="D16" s="17" t="s">
        <v>43</v>
      </c>
      <c r="E16" s="17" t="s">
        <v>1172</v>
      </c>
      <c r="F16" s="17" t="s">
        <v>103</v>
      </c>
      <c r="G16" s="85"/>
      <c r="H16" s="113">
        <v>21385758</v>
      </c>
      <c r="K16" s="191">
        <v>20407028.700000003</v>
      </c>
      <c r="L16" s="168"/>
      <c r="M16" s="168">
        <f t="shared" si="0"/>
        <v>20407028.700000003</v>
      </c>
      <c r="N16" s="167">
        <v>20527161.28</v>
      </c>
      <c r="O16" s="168">
        <v>20527161.28</v>
      </c>
      <c r="P16" s="168">
        <f t="shared" si="1"/>
        <v>20527161.28</v>
      </c>
      <c r="Q16" s="168"/>
    </row>
    <row r="17" spans="1:17" ht="48.75" customHeight="1">
      <c r="A17" s="39" t="s">
        <v>386</v>
      </c>
      <c r="B17" s="17" t="s">
        <v>97</v>
      </c>
      <c r="C17" s="17" t="s">
        <v>54</v>
      </c>
      <c r="D17" s="17" t="s">
        <v>43</v>
      </c>
      <c r="E17" s="17" t="s">
        <v>1172</v>
      </c>
      <c r="F17" s="17" t="s">
        <v>104</v>
      </c>
      <c r="G17" s="85"/>
      <c r="H17" s="74">
        <v>4211122.27</v>
      </c>
      <c r="K17" s="191">
        <v>1754400.49</v>
      </c>
      <c r="L17" s="168"/>
      <c r="M17" s="168">
        <f t="shared" si="0"/>
        <v>1754400.49</v>
      </c>
      <c r="N17" s="167">
        <v>1754400.49</v>
      </c>
      <c r="O17" s="168">
        <v>1754400.49</v>
      </c>
      <c r="P17" s="168">
        <f t="shared" si="1"/>
        <v>1754400.49</v>
      </c>
      <c r="Q17" s="168"/>
    </row>
    <row r="18" spans="1:17" ht="47.25" customHeight="1">
      <c r="A18" s="39" t="s">
        <v>706</v>
      </c>
      <c r="B18" s="17" t="s">
        <v>97</v>
      </c>
      <c r="C18" s="17" t="s">
        <v>54</v>
      </c>
      <c r="D18" s="17" t="s">
        <v>43</v>
      </c>
      <c r="E18" s="17" t="s">
        <v>1172</v>
      </c>
      <c r="F18" s="17" t="s">
        <v>73</v>
      </c>
      <c r="G18" s="85"/>
      <c r="H18" s="74">
        <v>0</v>
      </c>
      <c r="K18" s="191">
        <v>0</v>
      </c>
      <c r="L18" s="168"/>
      <c r="M18" s="168">
        <f t="shared" si="0"/>
        <v>0</v>
      </c>
      <c r="N18" s="167">
        <v>0</v>
      </c>
      <c r="O18" s="168">
        <v>0</v>
      </c>
      <c r="P18" s="168">
        <f t="shared" si="1"/>
        <v>0</v>
      </c>
      <c r="Q18" s="168"/>
    </row>
    <row r="19" spans="1:17" ht="35.25" customHeight="1">
      <c r="A19" s="39" t="s">
        <v>236</v>
      </c>
      <c r="B19" s="17" t="s">
        <v>97</v>
      </c>
      <c r="C19" s="17" t="s">
        <v>54</v>
      </c>
      <c r="D19" s="17" t="s">
        <v>43</v>
      </c>
      <c r="E19" s="17" t="s">
        <v>1172</v>
      </c>
      <c r="F19" s="17" t="s">
        <v>105</v>
      </c>
      <c r="G19" s="85"/>
      <c r="H19" s="113">
        <v>14000</v>
      </c>
      <c r="K19" s="191">
        <v>58000</v>
      </c>
      <c r="L19" s="168"/>
      <c r="M19" s="168">
        <f t="shared" si="0"/>
        <v>58000</v>
      </c>
      <c r="N19" s="167">
        <v>58000</v>
      </c>
      <c r="O19" s="168">
        <v>68855.56</v>
      </c>
      <c r="P19" s="168">
        <f t="shared" si="1"/>
        <v>68855.56</v>
      </c>
      <c r="Q19" s="168"/>
    </row>
    <row r="20" spans="1:17" ht="48.75" customHeight="1">
      <c r="A20" s="38" t="s">
        <v>1413</v>
      </c>
      <c r="B20" s="17" t="s">
        <v>97</v>
      </c>
      <c r="C20" s="17" t="s">
        <v>54</v>
      </c>
      <c r="D20" s="17" t="s">
        <v>43</v>
      </c>
      <c r="E20" s="17" t="s">
        <v>1414</v>
      </c>
      <c r="F20" s="17" t="s">
        <v>104</v>
      </c>
      <c r="G20" s="85"/>
      <c r="H20" s="113">
        <v>5246.3</v>
      </c>
      <c r="L20" s="168"/>
      <c r="M20" s="168"/>
      <c r="O20" s="168"/>
      <c r="P20" s="168"/>
      <c r="Q20" s="168"/>
    </row>
    <row r="21" spans="1:17" ht="33" customHeight="1">
      <c r="A21" s="102" t="s">
        <v>378</v>
      </c>
      <c r="B21" s="72" t="s">
        <v>97</v>
      </c>
      <c r="C21" s="72" t="s">
        <v>54</v>
      </c>
      <c r="D21" s="72" t="s">
        <v>43</v>
      </c>
      <c r="E21" s="72" t="s">
        <v>1173</v>
      </c>
      <c r="F21" s="72" t="s">
        <v>103</v>
      </c>
      <c r="G21" s="120"/>
      <c r="H21" s="74">
        <v>452146</v>
      </c>
      <c r="K21" s="191">
        <v>433501</v>
      </c>
      <c r="L21" s="168"/>
      <c r="M21" s="168">
        <f t="shared" si="0"/>
        <v>433501</v>
      </c>
      <c r="N21" s="167">
        <v>433501</v>
      </c>
      <c r="O21" s="168">
        <v>433501</v>
      </c>
      <c r="P21" s="168">
        <f t="shared" si="1"/>
        <v>433501</v>
      </c>
      <c r="Q21" s="168"/>
    </row>
    <row r="22" spans="1:17" ht="66.75" customHeight="1">
      <c r="A22" s="102" t="s">
        <v>393</v>
      </c>
      <c r="B22" s="72" t="s">
        <v>97</v>
      </c>
      <c r="C22" s="72" t="s">
        <v>54</v>
      </c>
      <c r="D22" s="72" t="s">
        <v>43</v>
      </c>
      <c r="E22" s="72" t="s">
        <v>1173</v>
      </c>
      <c r="F22" s="72" t="s">
        <v>104</v>
      </c>
      <c r="G22" s="120"/>
      <c r="H22" s="74">
        <v>9651.06</v>
      </c>
      <c r="K22" s="191">
        <v>13638.299999999985</v>
      </c>
      <c r="L22" s="168"/>
      <c r="M22" s="168">
        <f t="shared" si="0"/>
        <v>13638.299999999985</v>
      </c>
      <c r="N22" s="167">
        <v>13638.299999999985</v>
      </c>
      <c r="O22" s="168">
        <v>13638.299999999985</v>
      </c>
      <c r="P22" s="168">
        <f t="shared" si="1"/>
        <v>13638.299999999985</v>
      </c>
      <c r="Q22" s="168"/>
    </row>
    <row r="23" spans="1:17" ht="17.25" customHeight="1">
      <c r="A23" s="106" t="s">
        <v>406</v>
      </c>
      <c r="B23" s="77" t="s">
        <v>97</v>
      </c>
      <c r="C23" s="77" t="s">
        <v>54</v>
      </c>
      <c r="D23" s="77" t="s">
        <v>878</v>
      </c>
      <c r="E23" s="77"/>
      <c r="F23" s="77"/>
      <c r="G23" s="166">
        <f>G24</f>
        <v>0</v>
      </c>
      <c r="H23" s="82">
        <f>H24</f>
        <v>16568.11</v>
      </c>
      <c r="K23" s="191">
        <v>6357.74</v>
      </c>
      <c r="L23" s="168"/>
      <c r="M23" s="168">
        <f t="shared" si="0"/>
        <v>6357.74</v>
      </c>
      <c r="N23" s="167">
        <v>3481.97</v>
      </c>
      <c r="O23" s="168">
        <v>3481.97</v>
      </c>
      <c r="P23" s="168">
        <f t="shared" si="1"/>
        <v>3481.97</v>
      </c>
      <c r="Q23" s="168"/>
    </row>
    <row r="24" spans="1:17" ht="65.25" customHeight="1">
      <c r="A24" s="102" t="s">
        <v>1063</v>
      </c>
      <c r="B24" s="72" t="s">
        <v>97</v>
      </c>
      <c r="C24" s="72" t="s">
        <v>54</v>
      </c>
      <c r="D24" s="72" t="s">
        <v>878</v>
      </c>
      <c r="E24" s="72" t="s">
        <v>1174</v>
      </c>
      <c r="F24" s="72" t="s">
        <v>104</v>
      </c>
      <c r="G24" s="120"/>
      <c r="H24" s="74">
        <v>16568.11</v>
      </c>
      <c r="K24" s="191">
        <v>6357.74</v>
      </c>
      <c r="L24" s="168"/>
      <c r="M24" s="168">
        <f t="shared" si="0"/>
        <v>6357.74</v>
      </c>
      <c r="N24" s="167">
        <v>3481.97</v>
      </c>
      <c r="O24" s="168">
        <v>3481.97</v>
      </c>
      <c r="P24" s="168">
        <f>O24+G24</f>
        <v>3481.97</v>
      </c>
      <c r="Q24" s="168"/>
    </row>
    <row r="25" spans="1:17" ht="15.75">
      <c r="A25" s="112" t="s">
        <v>199</v>
      </c>
      <c r="B25" s="18" t="s">
        <v>97</v>
      </c>
      <c r="C25" s="18" t="s">
        <v>54</v>
      </c>
      <c r="D25" s="18" t="s">
        <v>1316</v>
      </c>
      <c r="E25" s="18"/>
      <c r="F25" s="18"/>
      <c r="G25" s="315">
        <f>SUM(G26:G54)</f>
        <v>75450</v>
      </c>
      <c r="H25" s="116">
        <f>SUM(H26:H54)</f>
        <v>19818012.08</v>
      </c>
      <c r="K25" s="191">
        <v>16787411.41</v>
      </c>
      <c r="L25" s="168"/>
      <c r="M25" s="168">
        <f t="shared" si="0"/>
        <v>16862861.41</v>
      </c>
      <c r="N25" s="167">
        <v>16596916.16</v>
      </c>
      <c r="O25" s="168">
        <v>16908957.16</v>
      </c>
      <c r="P25" s="168">
        <f aca="true" t="shared" si="2" ref="P25:P96">O25+G25</f>
        <v>16984407.16</v>
      </c>
      <c r="Q25" s="168"/>
    </row>
    <row r="26" spans="1:17" ht="102" customHeight="1">
      <c r="A26" s="132" t="s">
        <v>674</v>
      </c>
      <c r="B26" s="72" t="s">
        <v>97</v>
      </c>
      <c r="C26" s="72" t="s">
        <v>54</v>
      </c>
      <c r="D26" s="72" t="s">
        <v>1316</v>
      </c>
      <c r="E26" s="72" t="s">
        <v>1175</v>
      </c>
      <c r="F26" s="72" t="s">
        <v>103</v>
      </c>
      <c r="G26" s="120"/>
      <c r="H26" s="113">
        <v>4118159</v>
      </c>
      <c r="K26" s="191">
        <v>3924339</v>
      </c>
      <c r="L26" s="168"/>
      <c r="M26" s="168">
        <f t="shared" si="0"/>
        <v>3924339</v>
      </c>
      <c r="N26" s="167">
        <v>3924339</v>
      </c>
      <c r="O26" s="168">
        <v>3924339</v>
      </c>
      <c r="P26" s="168">
        <f t="shared" si="2"/>
        <v>3924339</v>
      </c>
      <c r="Q26" s="168"/>
    </row>
    <row r="27" spans="1:17" ht="63">
      <c r="A27" s="132" t="s">
        <v>672</v>
      </c>
      <c r="B27" s="72" t="s">
        <v>97</v>
      </c>
      <c r="C27" s="72" t="s">
        <v>54</v>
      </c>
      <c r="D27" s="72" t="s">
        <v>1316</v>
      </c>
      <c r="E27" s="72" t="s">
        <v>1175</v>
      </c>
      <c r="F27" s="72" t="s">
        <v>104</v>
      </c>
      <c r="G27" s="120">
        <v>55150</v>
      </c>
      <c r="H27" s="113">
        <v>8176908.7</v>
      </c>
      <c r="K27" s="191">
        <v>3444781.14</v>
      </c>
      <c r="L27" s="168"/>
      <c r="M27" s="168">
        <f t="shared" si="0"/>
        <v>3499931.14</v>
      </c>
      <c r="N27" s="167">
        <v>3489781.14</v>
      </c>
      <c r="O27" s="168">
        <v>3489781.14</v>
      </c>
      <c r="P27" s="168">
        <f t="shared" si="2"/>
        <v>3544931.14</v>
      </c>
      <c r="Q27" s="168"/>
    </row>
    <row r="28" spans="1:17" ht="47.25">
      <c r="A28" s="132" t="s">
        <v>673</v>
      </c>
      <c r="B28" s="72" t="s">
        <v>97</v>
      </c>
      <c r="C28" s="72" t="s">
        <v>54</v>
      </c>
      <c r="D28" s="72" t="s">
        <v>1316</v>
      </c>
      <c r="E28" s="72" t="s">
        <v>1175</v>
      </c>
      <c r="F28" s="72" t="s">
        <v>105</v>
      </c>
      <c r="G28" s="120"/>
      <c r="H28" s="113">
        <v>130630</v>
      </c>
      <c r="K28" s="191">
        <v>131425</v>
      </c>
      <c r="L28" s="168"/>
      <c r="M28" s="168">
        <f t="shared" si="0"/>
        <v>131425</v>
      </c>
      <c r="N28" s="167">
        <v>131425</v>
      </c>
      <c r="O28" s="168">
        <v>131425</v>
      </c>
      <c r="P28" s="168">
        <f t="shared" si="2"/>
        <v>131425</v>
      </c>
      <c r="Q28" s="168"/>
    </row>
    <row r="29" spans="1:17" ht="63">
      <c r="A29" s="102" t="s">
        <v>392</v>
      </c>
      <c r="B29" s="72" t="s">
        <v>97</v>
      </c>
      <c r="C29" s="72" t="s">
        <v>54</v>
      </c>
      <c r="D29" s="72" t="s">
        <v>1316</v>
      </c>
      <c r="E29" s="72" t="s">
        <v>1176</v>
      </c>
      <c r="F29" s="72" t="s">
        <v>104</v>
      </c>
      <c r="G29" s="120"/>
      <c r="H29" s="113">
        <v>10273.5</v>
      </c>
      <c r="K29" s="191">
        <v>10492</v>
      </c>
      <c r="L29" s="168"/>
      <c r="M29" s="168">
        <f t="shared" si="0"/>
        <v>10492</v>
      </c>
      <c r="N29" s="167">
        <v>10492</v>
      </c>
      <c r="O29" s="168">
        <v>10492</v>
      </c>
      <c r="P29" s="168">
        <f t="shared" si="2"/>
        <v>10492</v>
      </c>
      <c r="Q29" s="168"/>
    </row>
    <row r="30" spans="1:17" ht="51.75" customHeight="1">
      <c r="A30" s="102" t="s">
        <v>1138</v>
      </c>
      <c r="B30" s="121">
        <v>900</v>
      </c>
      <c r="C30" s="122" t="s">
        <v>54</v>
      </c>
      <c r="D30" s="122" t="s">
        <v>1316</v>
      </c>
      <c r="E30" s="122" t="s">
        <v>1177</v>
      </c>
      <c r="F30" s="122" t="s">
        <v>104</v>
      </c>
      <c r="G30" s="120"/>
      <c r="H30" s="125"/>
      <c r="K30" s="191">
        <v>126000</v>
      </c>
      <c r="L30" s="168"/>
      <c r="M30" s="168">
        <f t="shared" si="0"/>
        <v>126000</v>
      </c>
      <c r="N30" s="167">
        <v>126000</v>
      </c>
      <c r="O30" s="168">
        <v>126000</v>
      </c>
      <c r="P30" s="168">
        <f t="shared" si="2"/>
        <v>126000</v>
      </c>
      <c r="Q30" s="168"/>
    </row>
    <row r="31" spans="1:17" ht="63">
      <c r="A31" s="102" t="s">
        <v>391</v>
      </c>
      <c r="B31" s="72" t="s">
        <v>97</v>
      </c>
      <c r="C31" s="72" t="s">
        <v>54</v>
      </c>
      <c r="D31" s="72" t="s">
        <v>1316</v>
      </c>
      <c r="E31" s="72" t="s">
        <v>1178</v>
      </c>
      <c r="F31" s="72" t="s">
        <v>104</v>
      </c>
      <c r="G31" s="120"/>
      <c r="H31" s="74">
        <v>665000</v>
      </c>
      <c r="K31" s="191">
        <v>627264</v>
      </c>
      <c r="L31" s="168"/>
      <c r="M31" s="168">
        <f t="shared" si="0"/>
        <v>627264</v>
      </c>
      <c r="N31" s="167">
        <v>627264</v>
      </c>
      <c r="O31" s="168">
        <v>627264</v>
      </c>
      <c r="P31" s="168">
        <f t="shared" si="2"/>
        <v>627264</v>
      </c>
      <c r="Q31" s="168"/>
    </row>
    <row r="32" spans="1:17" ht="63">
      <c r="A32" s="102" t="s">
        <v>390</v>
      </c>
      <c r="B32" s="72" t="s">
        <v>97</v>
      </c>
      <c r="C32" s="72" t="s">
        <v>54</v>
      </c>
      <c r="D32" s="72" t="s">
        <v>1316</v>
      </c>
      <c r="E32" s="72" t="s">
        <v>1179</v>
      </c>
      <c r="F32" s="72" t="s">
        <v>104</v>
      </c>
      <c r="G32" s="120"/>
      <c r="H32" s="113">
        <v>184850</v>
      </c>
      <c r="K32" s="191">
        <v>295800</v>
      </c>
      <c r="L32" s="168"/>
      <c r="M32" s="168">
        <f t="shared" si="0"/>
        <v>295800</v>
      </c>
      <c r="N32" s="167">
        <v>295800</v>
      </c>
      <c r="O32" s="168">
        <v>295800</v>
      </c>
      <c r="P32" s="168">
        <f t="shared" si="2"/>
        <v>295800</v>
      </c>
      <c r="Q32" s="168"/>
    </row>
    <row r="33" spans="1:17" ht="78.75">
      <c r="A33" s="103" t="s">
        <v>403</v>
      </c>
      <c r="B33" s="72" t="s">
        <v>97</v>
      </c>
      <c r="C33" s="72" t="s">
        <v>54</v>
      </c>
      <c r="D33" s="72" t="s">
        <v>1316</v>
      </c>
      <c r="E33" s="72" t="s">
        <v>1180</v>
      </c>
      <c r="F33" s="72" t="s">
        <v>104</v>
      </c>
      <c r="G33" s="120"/>
      <c r="H33" s="113">
        <v>699868</v>
      </c>
      <c r="K33" s="191">
        <v>699596.66</v>
      </c>
      <c r="L33" s="168"/>
      <c r="M33" s="168">
        <f t="shared" si="0"/>
        <v>699596.66</v>
      </c>
      <c r="N33" s="167">
        <v>699596.66</v>
      </c>
      <c r="O33" s="168">
        <v>699596.66</v>
      </c>
      <c r="P33" s="168">
        <f t="shared" si="2"/>
        <v>699596.66</v>
      </c>
      <c r="Q33" s="168"/>
    </row>
    <row r="34" spans="1:17" ht="94.5">
      <c r="A34" s="103" t="s">
        <v>441</v>
      </c>
      <c r="B34" s="72" t="s">
        <v>97</v>
      </c>
      <c r="C34" s="72" t="s">
        <v>54</v>
      </c>
      <c r="D34" s="72" t="s">
        <v>1316</v>
      </c>
      <c r="E34" s="72" t="s">
        <v>1181</v>
      </c>
      <c r="F34" s="72" t="s">
        <v>104</v>
      </c>
      <c r="G34" s="120"/>
      <c r="H34" s="74">
        <v>1484164</v>
      </c>
      <c r="K34" s="191">
        <v>1843164</v>
      </c>
      <c r="L34" s="168"/>
      <c r="M34" s="168">
        <f t="shared" si="0"/>
        <v>1843164</v>
      </c>
      <c r="N34" s="167">
        <v>1843164</v>
      </c>
      <c r="O34" s="168">
        <v>1843164</v>
      </c>
      <c r="P34" s="168">
        <f t="shared" si="2"/>
        <v>1843164</v>
      </c>
      <c r="Q34" s="168"/>
    </row>
    <row r="35" spans="1:17" ht="115.5" customHeight="1">
      <c r="A35" s="102" t="s">
        <v>667</v>
      </c>
      <c r="B35" s="72" t="s">
        <v>97</v>
      </c>
      <c r="C35" s="72" t="s">
        <v>54</v>
      </c>
      <c r="D35" s="72" t="s">
        <v>1316</v>
      </c>
      <c r="E35" s="72" t="s">
        <v>1182</v>
      </c>
      <c r="F35" s="72" t="s">
        <v>104</v>
      </c>
      <c r="G35" s="120"/>
      <c r="H35" s="113">
        <v>87600</v>
      </c>
      <c r="K35" s="191">
        <v>83000</v>
      </c>
      <c r="L35" s="168"/>
      <c r="M35" s="168">
        <f t="shared" si="0"/>
        <v>83000</v>
      </c>
      <c r="N35" s="167">
        <v>83000</v>
      </c>
      <c r="O35" s="168">
        <v>83000</v>
      </c>
      <c r="P35" s="168">
        <f t="shared" si="2"/>
        <v>83000</v>
      </c>
      <c r="Q35" s="168"/>
    </row>
    <row r="36" spans="1:17" ht="47.25">
      <c r="A36" s="123" t="s">
        <v>411</v>
      </c>
      <c r="B36" s="72" t="s">
        <v>97</v>
      </c>
      <c r="C36" s="72" t="s">
        <v>54</v>
      </c>
      <c r="D36" s="72" t="s">
        <v>1316</v>
      </c>
      <c r="E36" s="72" t="s">
        <v>1183</v>
      </c>
      <c r="F36" s="72" t="s">
        <v>105</v>
      </c>
      <c r="G36" s="120"/>
      <c r="H36" s="113">
        <v>44022</v>
      </c>
      <c r="K36" s="191">
        <v>52460</v>
      </c>
      <c r="L36" s="168"/>
      <c r="M36" s="168">
        <f t="shared" si="0"/>
        <v>52460</v>
      </c>
      <c r="N36" s="167">
        <v>52460</v>
      </c>
      <c r="O36" s="168">
        <v>64501</v>
      </c>
      <c r="P36" s="168">
        <f t="shared" si="2"/>
        <v>64501</v>
      </c>
      <c r="Q36" s="168"/>
    </row>
    <row r="37" spans="1:17" ht="84" customHeight="1">
      <c r="A37" s="102" t="s">
        <v>1070</v>
      </c>
      <c r="B37" s="72" t="s">
        <v>97</v>
      </c>
      <c r="C37" s="72" t="s">
        <v>54</v>
      </c>
      <c r="D37" s="72" t="s">
        <v>1316</v>
      </c>
      <c r="E37" s="72" t="s">
        <v>1184</v>
      </c>
      <c r="F37" s="72" t="s">
        <v>104</v>
      </c>
      <c r="G37" s="120"/>
      <c r="H37" s="74"/>
      <c r="K37" s="191">
        <v>898633.33</v>
      </c>
      <c r="L37" s="168"/>
      <c r="M37" s="168">
        <f t="shared" si="0"/>
        <v>898633.33</v>
      </c>
      <c r="N37" s="167">
        <v>898633.33</v>
      </c>
      <c r="O37" s="168">
        <v>898633.33</v>
      </c>
      <c r="P37" s="168">
        <f t="shared" si="2"/>
        <v>898633.33</v>
      </c>
      <c r="Q37" s="168"/>
    </row>
    <row r="38" spans="1:17" ht="84" customHeight="1">
      <c r="A38" s="102" t="s">
        <v>1073</v>
      </c>
      <c r="B38" s="72" t="s">
        <v>97</v>
      </c>
      <c r="C38" s="72" t="s">
        <v>54</v>
      </c>
      <c r="D38" s="72" t="s">
        <v>1316</v>
      </c>
      <c r="E38" s="72" t="s">
        <v>1185</v>
      </c>
      <c r="F38" s="72" t="s">
        <v>104</v>
      </c>
      <c r="G38" s="120"/>
      <c r="H38" s="74"/>
      <c r="K38" s="191">
        <v>0</v>
      </c>
      <c r="L38" s="168"/>
      <c r="M38" s="168">
        <f t="shared" si="0"/>
        <v>0</v>
      </c>
      <c r="N38" s="167">
        <v>0</v>
      </c>
      <c r="O38" s="168">
        <v>0</v>
      </c>
      <c r="P38" s="168">
        <f t="shared" si="2"/>
        <v>0</v>
      </c>
      <c r="Q38" s="168"/>
    </row>
    <row r="39" spans="1:17" ht="110.25">
      <c r="A39" s="123" t="s">
        <v>694</v>
      </c>
      <c r="B39" s="72" t="s">
        <v>97</v>
      </c>
      <c r="C39" s="72" t="s">
        <v>54</v>
      </c>
      <c r="D39" s="72" t="s">
        <v>1316</v>
      </c>
      <c r="E39" s="72" t="s">
        <v>1186</v>
      </c>
      <c r="F39" s="72" t="s">
        <v>104</v>
      </c>
      <c r="G39" s="120"/>
      <c r="H39" s="113">
        <v>317647.16</v>
      </c>
      <c r="K39" s="191">
        <v>305386.45</v>
      </c>
      <c r="L39" s="168"/>
      <c r="M39" s="168">
        <f t="shared" si="0"/>
        <v>305386.45</v>
      </c>
      <c r="N39" s="167">
        <v>305386.45</v>
      </c>
      <c r="O39" s="168">
        <v>305386.45</v>
      </c>
      <c r="P39" s="168">
        <f t="shared" si="2"/>
        <v>305386.45</v>
      </c>
      <c r="Q39" s="168"/>
    </row>
    <row r="40" spans="1:17" ht="47.25">
      <c r="A40" s="102" t="s">
        <v>395</v>
      </c>
      <c r="B40" s="72" t="s">
        <v>97</v>
      </c>
      <c r="C40" s="72" t="s">
        <v>54</v>
      </c>
      <c r="D40" s="72" t="s">
        <v>1316</v>
      </c>
      <c r="E40" s="72" t="s">
        <v>1187</v>
      </c>
      <c r="F40" s="72" t="s">
        <v>104</v>
      </c>
      <c r="G40" s="120"/>
      <c r="H40" s="74">
        <v>115836</v>
      </c>
      <c r="K40" s="191">
        <v>115836</v>
      </c>
      <c r="L40" s="168"/>
      <c r="M40" s="168">
        <f t="shared" si="0"/>
        <v>115836</v>
      </c>
      <c r="N40" s="167">
        <v>0</v>
      </c>
      <c r="O40" s="168">
        <v>0</v>
      </c>
      <c r="P40" s="168">
        <f t="shared" si="2"/>
        <v>0</v>
      </c>
      <c r="Q40" s="168"/>
    </row>
    <row r="41" spans="1:17" ht="78.75">
      <c r="A41" s="102" t="s">
        <v>420</v>
      </c>
      <c r="B41" s="72" t="s">
        <v>97</v>
      </c>
      <c r="C41" s="72" t="s">
        <v>54</v>
      </c>
      <c r="D41" s="72" t="s">
        <v>1316</v>
      </c>
      <c r="E41" s="72" t="s">
        <v>1188</v>
      </c>
      <c r="F41" s="72" t="s">
        <v>104</v>
      </c>
      <c r="G41" s="120"/>
      <c r="H41" s="74">
        <v>119659.25</v>
      </c>
      <c r="K41" s="191">
        <v>119659.25</v>
      </c>
      <c r="L41" s="168"/>
      <c r="M41" s="168">
        <f t="shared" si="0"/>
        <v>119659.25</v>
      </c>
      <c r="N41" s="167">
        <v>0</v>
      </c>
      <c r="O41" s="168">
        <v>0</v>
      </c>
      <c r="P41" s="168">
        <f t="shared" si="2"/>
        <v>0</v>
      </c>
      <c r="Q41" s="168"/>
    </row>
    <row r="42" spans="1:17" ht="63">
      <c r="A42" s="102" t="s">
        <v>633</v>
      </c>
      <c r="B42" s="72" t="s">
        <v>97</v>
      </c>
      <c r="C42" s="72" t="s">
        <v>54</v>
      </c>
      <c r="D42" s="72" t="s">
        <v>1316</v>
      </c>
      <c r="E42" s="72" t="s">
        <v>1189</v>
      </c>
      <c r="F42" s="72" t="s">
        <v>104</v>
      </c>
      <c r="G42" s="120"/>
      <c r="H42" s="74">
        <v>816533.33</v>
      </c>
      <c r="K42" s="191">
        <v>1016533.33</v>
      </c>
      <c r="L42" s="168"/>
      <c r="M42" s="168">
        <f t="shared" si="0"/>
        <v>1016533.33</v>
      </c>
      <c r="N42" s="167">
        <v>1016533.33</v>
      </c>
      <c r="O42" s="168">
        <v>1016533.33</v>
      </c>
      <c r="P42" s="168">
        <f t="shared" si="2"/>
        <v>1016533.33</v>
      </c>
      <c r="Q42" s="168"/>
    </row>
    <row r="43" spans="1:17" ht="47.25">
      <c r="A43" s="102" t="s">
        <v>1143</v>
      </c>
      <c r="B43" s="72" t="s">
        <v>97</v>
      </c>
      <c r="C43" s="72" t="s">
        <v>54</v>
      </c>
      <c r="D43" s="72" t="s">
        <v>1316</v>
      </c>
      <c r="E43" s="72" t="s">
        <v>1190</v>
      </c>
      <c r="F43" s="72" t="s">
        <v>104</v>
      </c>
      <c r="G43" s="120"/>
      <c r="H43" s="74"/>
      <c r="L43" s="168"/>
      <c r="M43" s="168"/>
      <c r="O43" s="168"/>
      <c r="P43" s="168"/>
      <c r="Q43" s="168"/>
    </row>
    <row r="44" spans="1:17" ht="108.75" customHeight="1">
      <c r="A44" s="103" t="s">
        <v>683</v>
      </c>
      <c r="B44" s="72" t="s">
        <v>97</v>
      </c>
      <c r="C44" s="72" t="s">
        <v>54</v>
      </c>
      <c r="D44" s="72" t="s">
        <v>1316</v>
      </c>
      <c r="E44" s="72" t="s">
        <v>1191</v>
      </c>
      <c r="F44" s="72" t="s">
        <v>103</v>
      </c>
      <c r="G44" s="120"/>
      <c r="H44" s="74">
        <v>15000</v>
      </c>
      <c r="K44" s="191">
        <v>15000</v>
      </c>
      <c r="L44" s="168"/>
      <c r="M44" s="168">
        <f t="shared" si="0"/>
        <v>15000</v>
      </c>
      <c r="N44" s="167">
        <v>15000</v>
      </c>
      <c r="O44" s="168">
        <v>15000</v>
      </c>
      <c r="P44" s="168">
        <f t="shared" si="2"/>
        <v>15000</v>
      </c>
      <c r="Q44" s="168"/>
    </row>
    <row r="45" spans="1:17" ht="63">
      <c r="A45" s="103" t="s">
        <v>684</v>
      </c>
      <c r="B45" s="72" t="s">
        <v>97</v>
      </c>
      <c r="C45" s="72" t="s">
        <v>54</v>
      </c>
      <c r="D45" s="72" t="s">
        <v>1316</v>
      </c>
      <c r="E45" s="72" t="s">
        <v>1192</v>
      </c>
      <c r="F45" s="72" t="s">
        <v>104</v>
      </c>
      <c r="G45" s="120"/>
      <c r="H45" s="74">
        <v>5000</v>
      </c>
      <c r="K45" s="191">
        <v>5000</v>
      </c>
      <c r="L45" s="168"/>
      <c r="M45" s="168">
        <f t="shared" si="0"/>
        <v>5000</v>
      </c>
      <c r="N45" s="167">
        <v>5000</v>
      </c>
      <c r="O45" s="168">
        <v>5000</v>
      </c>
      <c r="P45" s="168">
        <f t="shared" si="2"/>
        <v>5000</v>
      </c>
      <c r="Q45" s="168"/>
    </row>
    <row r="46" spans="1:17" ht="78.75">
      <c r="A46" s="103" t="s">
        <v>663</v>
      </c>
      <c r="B46" s="72" t="s">
        <v>97</v>
      </c>
      <c r="C46" s="72" t="s">
        <v>54</v>
      </c>
      <c r="D46" s="72" t="s">
        <v>1316</v>
      </c>
      <c r="E46" s="72" t="s">
        <v>1193</v>
      </c>
      <c r="F46" s="72" t="s">
        <v>104</v>
      </c>
      <c r="G46" s="120"/>
      <c r="H46" s="74">
        <v>37400</v>
      </c>
      <c r="K46" s="191">
        <v>37400</v>
      </c>
      <c r="L46" s="168"/>
      <c r="M46" s="168">
        <f t="shared" si="0"/>
        <v>37400</v>
      </c>
      <c r="N46" s="167">
        <v>37400</v>
      </c>
      <c r="O46" s="168">
        <v>37400</v>
      </c>
      <c r="P46" s="168">
        <f t="shared" si="2"/>
        <v>37400</v>
      </c>
      <c r="Q46" s="168"/>
    </row>
    <row r="47" spans="1:17" ht="47.25">
      <c r="A47" s="102" t="s">
        <v>720</v>
      </c>
      <c r="B47" s="72" t="s">
        <v>97</v>
      </c>
      <c r="C47" s="72" t="s">
        <v>54</v>
      </c>
      <c r="D47" s="72" t="s">
        <v>1316</v>
      </c>
      <c r="E47" s="72" t="s">
        <v>1194</v>
      </c>
      <c r="F47" s="72" t="s">
        <v>104</v>
      </c>
      <c r="G47" s="120"/>
      <c r="H47" s="74">
        <v>10000</v>
      </c>
      <c r="K47" s="191">
        <v>10000</v>
      </c>
      <c r="L47" s="168"/>
      <c r="M47" s="168">
        <f t="shared" si="0"/>
        <v>10000</v>
      </c>
      <c r="N47" s="167">
        <v>10000</v>
      </c>
      <c r="O47" s="168">
        <v>10000</v>
      </c>
      <c r="P47" s="168">
        <f t="shared" si="2"/>
        <v>10000</v>
      </c>
      <c r="Q47" s="168"/>
    </row>
    <row r="48" spans="1:17" ht="63">
      <c r="A48" s="102" t="s">
        <v>1393</v>
      </c>
      <c r="B48" s="72" t="s">
        <v>97</v>
      </c>
      <c r="C48" s="72" t="s">
        <v>54</v>
      </c>
      <c r="D48" s="72" t="s">
        <v>1316</v>
      </c>
      <c r="E48" s="72" t="s">
        <v>1195</v>
      </c>
      <c r="F48" s="72" t="s">
        <v>104</v>
      </c>
      <c r="G48" s="120"/>
      <c r="H48" s="113">
        <v>12240</v>
      </c>
      <c r="K48" s="191">
        <v>12240</v>
      </c>
      <c r="L48" s="168"/>
      <c r="M48" s="168">
        <f t="shared" si="0"/>
        <v>12240</v>
      </c>
      <c r="N48" s="167">
        <v>12240</v>
      </c>
      <c r="O48" s="168">
        <v>12240</v>
      </c>
      <c r="P48" s="168">
        <f t="shared" si="2"/>
        <v>12240</v>
      </c>
      <c r="Q48" s="168"/>
    </row>
    <row r="49" spans="1:17" ht="160.5" customHeight="1">
      <c r="A49" s="102" t="s">
        <v>410</v>
      </c>
      <c r="B49" s="72" t="s">
        <v>97</v>
      </c>
      <c r="C49" s="72" t="s">
        <v>54</v>
      </c>
      <c r="D49" s="72" t="s">
        <v>1316</v>
      </c>
      <c r="E49" s="72" t="s">
        <v>1196</v>
      </c>
      <c r="F49" s="72" t="s">
        <v>105</v>
      </c>
      <c r="G49" s="120"/>
      <c r="H49" s="113">
        <v>0</v>
      </c>
      <c r="K49" s="191">
        <v>0</v>
      </c>
      <c r="L49" s="168"/>
      <c r="M49" s="168">
        <f t="shared" si="0"/>
        <v>0</v>
      </c>
      <c r="N49" s="167">
        <v>0</v>
      </c>
      <c r="O49" s="168">
        <v>0</v>
      </c>
      <c r="P49" s="168">
        <f t="shared" si="2"/>
        <v>0</v>
      </c>
      <c r="Q49" s="168"/>
    </row>
    <row r="50" spans="1:17" ht="21.75" customHeight="1">
      <c r="A50" s="81" t="s">
        <v>1099</v>
      </c>
      <c r="B50" s="72" t="s">
        <v>97</v>
      </c>
      <c r="C50" s="72" t="s">
        <v>54</v>
      </c>
      <c r="D50" s="72" t="s">
        <v>1316</v>
      </c>
      <c r="E50" s="72" t="s">
        <v>1311</v>
      </c>
      <c r="F50" s="72" t="s">
        <v>105</v>
      </c>
      <c r="G50" s="120">
        <v>20300</v>
      </c>
      <c r="H50" s="113">
        <v>20300</v>
      </c>
      <c r="L50" s="168"/>
      <c r="M50" s="168"/>
      <c r="O50" s="168"/>
      <c r="P50" s="168"/>
      <c r="Q50" s="168"/>
    </row>
    <row r="51" spans="1:17" ht="86.25" customHeight="1">
      <c r="A51" s="102" t="s">
        <v>1126</v>
      </c>
      <c r="B51" s="72" t="s">
        <v>97</v>
      </c>
      <c r="C51" s="72" t="s">
        <v>54</v>
      </c>
      <c r="D51" s="72" t="s">
        <v>1316</v>
      </c>
      <c r="E51" s="72" t="s">
        <v>1127</v>
      </c>
      <c r="F51" s="72" t="s">
        <v>39</v>
      </c>
      <c r="G51" s="120"/>
      <c r="H51" s="113"/>
      <c r="L51" s="168"/>
      <c r="M51" s="168"/>
      <c r="O51" s="168">
        <v>300000</v>
      </c>
      <c r="P51" s="168">
        <f t="shared" si="2"/>
        <v>300000</v>
      </c>
      <c r="Q51" s="168"/>
    </row>
    <row r="52" spans="1:17" ht="110.25">
      <c r="A52" s="102" t="s">
        <v>704</v>
      </c>
      <c r="B52" s="72" t="s">
        <v>97</v>
      </c>
      <c r="C52" s="72" t="s">
        <v>54</v>
      </c>
      <c r="D52" s="72" t="s">
        <v>1316</v>
      </c>
      <c r="E52" s="72" t="s">
        <v>1197</v>
      </c>
      <c r="F52" s="72" t="s">
        <v>103</v>
      </c>
      <c r="G52" s="120"/>
      <c r="H52" s="113">
        <v>2653433.14</v>
      </c>
      <c r="K52" s="191">
        <v>2480924.25</v>
      </c>
      <c r="L52" s="168"/>
      <c r="M52" s="168">
        <f t="shared" si="0"/>
        <v>2480924.25</v>
      </c>
      <c r="N52" s="167">
        <v>2480924.25</v>
      </c>
      <c r="O52" s="168">
        <v>2480924.25</v>
      </c>
      <c r="P52" s="168">
        <f t="shared" si="2"/>
        <v>2480924.25</v>
      </c>
      <c r="Q52" s="168"/>
    </row>
    <row r="53" spans="1:17" ht="63">
      <c r="A53" s="102" t="s">
        <v>703</v>
      </c>
      <c r="B53" s="72" t="s">
        <v>97</v>
      </c>
      <c r="C53" s="72" t="s">
        <v>54</v>
      </c>
      <c r="D53" s="72" t="s">
        <v>1316</v>
      </c>
      <c r="E53" s="72" t="s">
        <v>1197</v>
      </c>
      <c r="F53" s="72" t="s">
        <v>104</v>
      </c>
      <c r="G53" s="120"/>
      <c r="H53" s="127">
        <v>93488</v>
      </c>
      <c r="K53" s="191">
        <v>92110</v>
      </c>
      <c r="L53" s="168"/>
      <c r="M53" s="168">
        <f t="shared" si="0"/>
        <v>92110</v>
      </c>
      <c r="N53" s="167">
        <v>92110</v>
      </c>
      <c r="O53" s="168">
        <v>92110</v>
      </c>
      <c r="P53" s="168">
        <f t="shared" si="2"/>
        <v>92110</v>
      </c>
      <c r="Q53" s="168"/>
    </row>
    <row r="54" spans="1:17" ht="47.25">
      <c r="A54" s="102" t="s">
        <v>705</v>
      </c>
      <c r="B54" s="72" t="s">
        <v>97</v>
      </c>
      <c r="C54" s="72" t="s">
        <v>54</v>
      </c>
      <c r="D54" s="72" t="s">
        <v>1316</v>
      </c>
      <c r="E54" s="72" t="s">
        <v>1197</v>
      </c>
      <c r="F54" s="72" t="s">
        <v>105</v>
      </c>
      <c r="G54" s="120"/>
      <c r="H54" s="113">
        <v>0</v>
      </c>
      <c r="K54" s="191">
        <v>0</v>
      </c>
      <c r="L54" s="168"/>
      <c r="M54" s="168">
        <f t="shared" si="0"/>
        <v>0</v>
      </c>
      <c r="N54" s="167">
        <v>0</v>
      </c>
      <c r="O54" s="168">
        <v>0</v>
      </c>
      <c r="P54" s="168">
        <f t="shared" si="2"/>
        <v>0</v>
      </c>
      <c r="Q54" s="168"/>
    </row>
    <row r="55" spans="1:17" ht="31.5">
      <c r="A55" s="112" t="s">
        <v>63</v>
      </c>
      <c r="B55" s="18" t="s">
        <v>97</v>
      </c>
      <c r="C55" s="18" t="s">
        <v>149</v>
      </c>
      <c r="D55" s="18" t="s">
        <v>364</v>
      </c>
      <c r="E55" s="18"/>
      <c r="F55" s="18"/>
      <c r="G55" s="82">
        <f>G56+G61</f>
        <v>0</v>
      </c>
      <c r="H55" s="82">
        <f>H56+H61</f>
        <v>451978</v>
      </c>
      <c r="K55" s="191">
        <v>350000</v>
      </c>
      <c r="L55" s="168"/>
      <c r="M55" s="168">
        <f t="shared" si="0"/>
        <v>350000</v>
      </c>
      <c r="N55" s="167">
        <v>350000</v>
      </c>
      <c r="O55" s="168">
        <v>350000</v>
      </c>
      <c r="P55" s="168">
        <f t="shared" si="2"/>
        <v>350000</v>
      </c>
      <c r="Q55" s="168"/>
    </row>
    <row r="56" spans="1:17" ht="15.75">
      <c r="A56" s="112" t="s">
        <v>1375</v>
      </c>
      <c r="B56" s="18" t="s">
        <v>97</v>
      </c>
      <c r="C56" s="18" t="s">
        <v>149</v>
      </c>
      <c r="D56" s="18" t="s">
        <v>182</v>
      </c>
      <c r="E56" s="18"/>
      <c r="F56" s="18"/>
      <c r="G56" s="82">
        <f>SUM(G57:G60)</f>
        <v>0</v>
      </c>
      <c r="H56" s="82">
        <f>SUM(H57:H60)</f>
        <v>97952</v>
      </c>
      <c r="K56" s="191">
        <v>350000</v>
      </c>
      <c r="L56" s="168"/>
      <c r="M56" s="168">
        <f t="shared" si="0"/>
        <v>350000</v>
      </c>
      <c r="N56" s="167">
        <v>350000</v>
      </c>
      <c r="O56" s="168">
        <v>350000</v>
      </c>
      <c r="P56" s="168">
        <f t="shared" si="2"/>
        <v>350000</v>
      </c>
      <c r="Q56" s="168"/>
    </row>
    <row r="57" spans="1:17" ht="94.5">
      <c r="A57" s="103" t="s">
        <v>1358</v>
      </c>
      <c r="B57" s="17" t="s">
        <v>97</v>
      </c>
      <c r="C57" s="17" t="s">
        <v>149</v>
      </c>
      <c r="D57" s="17" t="s">
        <v>182</v>
      </c>
      <c r="E57" s="17" t="s">
        <v>1398</v>
      </c>
      <c r="F57" s="17" t="s">
        <v>104</v>
      </c>
      <c r="G57" s="85"/>
      <c r="H57" s="74">
        <v>7226</v>
      </c>
      <c r="K57" s="191">
        <v>350000</v>
      </c>
      <c r="L57" s="168"/>
      <c r="M57" s="168">
        <f t="shared" si="0"/>
        <v>350000</v>
      </c>
      <c r="N57" s="167">
        <v>350000</v>
      </c>
      <c r="O57" s="168">
        <v>350000</v>
      </c>
      <c r="P57" s="168">
        <f t="shared" si="2"/>
        <v>350000</v>
      </c>
      <c r="Q57" s="168"/>
    </row>
    <row r="58" spans="1:17" ht="78.75">
      <c r="A58" s="103" t="s">
        <v>1360</v>
      </c>
      <c r="B58" s="17" t="s">
        <v>97</v>
      </c>
      <c r="C58" s="17" t="s">
        <v>149</v>
      </c>
      <c r="D58" s="17" t="s">
        <v>182</v>
      </c>
      <c r="E58" s="17" t="s">
        <v>1399</v>
      </c>
      <c r="F58" s="17" t="s">
        <v>104</v>
      </c>
      <c r="G58" s="85"/>
      <c r="H58" s="74">
        <v>40726</v>
      </c>
      <c r="L58" s="168"/>
      <c r="M58" s="168"/>
      <c r="O58" s="168"/>
      <c r="P58" s="168"/>
      <c r="Q58" s="168"/>
    </row>
    <row r="59" spans="1:17" ht="78.75">
      <c r="A59" s="38" t="s">
        <v>1373</v>
      </c>
      <c r="B59" s="17" t="s">
        <v>97</v>
      </c>
      <c r="C59" s="17" t="s">
        <v>149</v>
      </c>
      <c r="D59" s="17" t="s">
        <v>182</v>
      </c>
      <c r="E59" s="17" t="s">
        <v>1400</v>
      </c>
      <c r="F59" s="17" t="s">
        <v>104</v>
      </c>
      <c r="G59" s="85"/>
      <c r="H59" s="74">
        <v>25000</v>
      </c>
      <c r="L59" s="168"/>
      <c r="M59" s="168"/>
      <c r="O59" s="168"/>
      <c r="P59" s="168"/>
      <c r="Q59" s="168"/>
    </row>
    <row r="60" spans="1:17" ht="51" customHeight="1">
      <c r="A60" s="38" t="s">
        <v>1374</v>
      </c>
      <c r="B60" s="17" t="s">
        <v>97</v>
      </c>
      <c r="C60" s="17" t="s">
        <v>149</v>
      </c>
      <c r="D60" s="17" t="s">
        <v>182</v>
      </c>
      <c r="E60" s="17" t="s">
        <v>1401</v>
      </c>
      <c r="F60" s="17" t="s">
        <v>104</v>
      </c>
      <c r="G60" s="85"/>
      <c r="H60" s="74">
        <v>25000</v>
      </c>
      <c r="L60" s="168"/>
      <c r="M60" s="168"/>
      <c r="O60" s="168"/>
      <c r="P60" s="168"/>
      <c r="Q60" s="168"/>
    </row>
    <row r="61" spans="1:17" ht="47.25">
      <c r="A61" s="79" t="s">
        <v>1402</v>
      </c>
      <c r="B61" s="77" t="s">
        <v>97</v>
      </c>
      <c r="C61" s="77" t="s">
        <v>149</v>
      </c>
      <c r="D61" s="77" t="s">
        <v>143</v>
      </c>
      <c r="E61" s="77"/>
      <c r="F61" s="77"/>
      <c r="G61" s="82">
        <f>SUM(G62:G68)</f>
        <v>0</v>
      </c>
      <c r="H61" s="82">
        <f>SUM(H62:H68)</f>
        <v>354026</v>
      </c>
      <c r="L61" s="168"/>
      <c r="M61" s="168"/>
      <c r="O61" s="168"/>
      <c r="P61" s="168"/>
      <c r="Q61" s="168"/>
    </row>
    <row r="62" spans="1:17" ht="78.75">
      <c r="A62" s="38" t="s">
        <v>1357</v>
      </c>
      <c r="B62" s="17" t="s">
        <v>97</v>
      </c>
      <c r="C62" s="17" t="s">
        <v>149</v>
      </c>
      <c r="D62" s="17" t="s">
        <v>143</v>
      </c>
      <c r="E62" s="17" t="s">
        <v>1397</v>
      </c>
      <c r="F62" s="17" t="s">
        <v>104</v>
      </c>
      <c r="G62" s="85"/>
      <c r="H62" s="74">
        <v>130000</v>
      </c>
      <c r="L62" s="168"/>
      <c r="M62" s="168"/>
      <c r="O62" s="168"/>
      <c r="P62" s="168"/>
      <c r="Q62" s="168"/>
    </row>
    <row r="63" spans="1:17" ht="84.75" customHeight="1">
      <c r="A63" s="103" t="s">
        <v>1359</v>
      </c>
      <c r="B63" s="17" t="s">
        <v>97</v>
      </c>
      <c r="C63" s="17" t="s">
        <v>149</v>
      </c>
      <c r="D63" s="17" t="s">
        <v>143</v>
      </c>
      <c r="E63" s="17" t="s">
        <v>1403</v>
      </c>
      <c r="F63" s="17" t="s">
        <v>104</v>
      </c>
      <c r="G63" s="85"/>
      <c r="H63" s="74">
        <v>25000</v>
      </c>
      <c r="L63" s="168"/>
      <c r="M63" s="168"/>
      <c r="O63" s="168"/>
      <c r="P63" s="168"/>
      <c r="Q63" s="168"/>
    </row>
    <row r="64" spans="1:17" ht="94.5">
      <c r="A64" s="38" t="s">
        <v>1363</v>
      </c>
      <c r="B64" s="17" t="s">
        <v>97</v>
      </c>
      <c r="C64" s="17" t="s">
        <v>149</v>
      </c>
      <c r="D64" s="17" t="s">
        <v>143</v>
      </c>
      <c r="E64" s="17" t="s">
        <v>1404</v>
      </c>
      <c r="F64" s="17" t="s">
        <v>104</v>
      </c>
      <c r="G64" s="85"/>
      <c r="H64" s="74">
        <v>171700</v>
      </c>
      <c r="L64" s="168"/>
      <c r="M64" s="168"/>
      <c r="O64" s="168"/>
      <c r="P64" s="168"/>
      <c r="Q64" s="168"/>
    </row>
    <row r="65" spans="1:17" ht="86.25" customHeight="1">
      <c r="A65" s="38" t="s">
        <v>1366</v>
      </c>
      <c r="B65" s="17" t="s">
        <v>97</v>
      </c>
      <c r="C65" s="17" t="s">
        <v>149</v>
      </c>
      <c r="D65" s="17" t="s">
        <v>143</v>
      </c>
      <c r="E65" s="17" t="s">
        <v>1405</v>
      </c>
      <c r="F65" s="17" t="s">
        <v>104</v>
      </c>
      <c r="G65" s="85"/>
      <c r="H65" s="74">
        <v>4200</v>
      </c>
      <c r="L65" s="168"/>
      <c r="M65" s="168"/>
      <c r="O65" s="168"/>
      <c r="P65" s="168"/>
      <c r="Q65" s="168"/>
    </row>
    <row r="66" spans="1:17" ht="78.75">
      <c r="A66" s="38" t="s">
        <v>1368</v>
      </c>
      <c r="B66" s="17" t="s">
        <v>97</v>
      </c>
      <c r="C66" s="17" t="s">
        <v>149</v>
      </c>
      <c r="D66" s="17" t="s">
        <v>143</v>
      </c>
      <c r="E66" s="17" t="s">
        <v>1406</v>
      </c>
      <c r="F66" s="17" t="s">
        <v>104</v>
      </c>
      <c r="G66" s="85"/>
      <c r="H66" s="74">
        <v>4326</v>
      </c>
      <c r="L66" s="168"/>
      <c r="M66" s="168"/>
      <c r="O66" s="168"/>
      <c r="P66" s="168"/>
      <c r="Q66" s="168"/>
    </row>
    <row r="67" spans="1:17" ht="126">
      <c r="A67" s="38" t="s">
        <v>1384</v>
      </c>
      <c r="B67" s="17" t="s">
        <v>97</v>
      </c>
      <c r="C67" s="17" t="s">
        <v>149</v>
      </c>
      <c r="D67" s="17" t="s">
        <v>143</v>
      </c>
      <c r="E67" s="17" t="s">
        <v>1407</v>
      </c>
      <c r="F67" s="17" t="s">
        <v>103</v>
      </c>
      <c r="G67" s="85"/>
      <c r="H67" s="74">
        <v>10000</v>
      </c>
      <c r="L67" s="168"/>
      <c r="M67" s="168"/>
      <c r="O67" s="168"/>
      <c r="P67" s="168"/>
      <c r="Q67" s="168"/>
    </row>
    <row r="68" spans="1:17" ht="63">
      <c r="A68" s="38" t="s">
        <v>1369</v>
      </c>
      <c r="B68" s="17" t="s">
        <v>97</v>
      </c>
      <c r="C68" s="17" t="s">
        <v>149</v>
      </c>
      <c r="D68" s="17" t="s">
        <v>143</v>
      </c>
      <c r="E68" s="17" t="s">
        <v>1408</v>
      </c>
      <c r="F68" s="17" t="s">
        <v>104</v>
      </c>
      <c r="G68" s="85"/>
      <c r="H68" s="74">
        <v>8800</v>
      </c>
      <c r="L68" s="168"/>
      <c r="M68" s="168"/>
      <c r="O68" s="168"/>
      <c r="P68" s="168"/>
      <c r="Q68" s="168"/>
    </row>
    <row r="69" spans="1:17" ht="15.75">
      <c r="A69" s="112" t="s">
        <v>64</v>
      </c>
      <c r="B69" s="18" t="s">
        <v>97</v>
      </c>
      <c r="C69" s="18" t="s">
        <v>43</v>
      </c>
      <c r="D69" s="18" t="s">
        <v>364</v>
      </c>
      <c r="E69" s="18"/>
      <c r="F69" s="18"/>
      <c r="G69" s="315">
        <f>G70+G74+G85</f>
        <v>183376.47</v>
      </c>
      <c r="H69" s="315">
        <f>H70+H74+H85</f>
        <v>20922156.61</v>
      </c>
      <c r="K69" s="191">
        <v>18728203.73</v>
      </c>
      <c r="L69" s="168"/>
      <c r="M69" s="168">
        <f t="shared" si="0"/>
        <v>18911580.2</v>
      </c>
      <c r="N69" s="167">
        <v>18253669.13</v>
      </c>
      <c r="O69" s="168">
        <v>26091344.330000002</v>
      </c>
      <c r="P69" s="168">
        <f t="shared" si="2"/>
        <v>26274720.8</v>
      </c>
      <c r="Q69" s="168"/>
    </row>
    <row r="70" spans="1:17" ht="15.75">
      <c r="A70" s="112" t="s">
        <v>455</v>
      </c>
      <c r="B70" s="18" t="s">
        <v>97</v>
      </c>
      <c r="C70" s="18" t="s">
        <v>43</v>
      </c>
      <c r="D70" s="18" t="s">
        <v>878</v>
      </c>
      <c r="E70" s="18"/>
      <c r="F70" s="18"/>
      <c r="G70" s="315">
        <f>G71+G73+G72</f>
        <v>0</v>
      </c>
      <c r="H70" s="315">
        <f>H71+H73+H72</f>
        <v>202358.66</v>
      </c>
      <c r="K70" s="191">
        <v>676333.26</v>
      </c>
      <c r="L70" s="168"/>
      <c r="M70" s="168">
        <f t="shared" si="0"/>
        <v>676333.26</v>
      </c>
      <c r="N70" s="167">
        <v>201798.66</v>
      </c>
      <c r="O70" s="168">
        <v>247798.66</v>
      </c>
      <c r="P70" s="168">
        <f t="shared" si="2"/>
        <v>247798.66</v>
      </c>
      <c r="Q70" s="168"/>
    </row>
    <row r="71" spans="1:17" ht="94.5">
      <c r="A71" s="102" t="s">
        <v>948</v>
      </c>
      <c r="B71" s="72" t="s">
        <v>97</v>
      </c>
      <c r="C71" s="72" t="s">
        <v>43</v>
      </c>
      <c r="D71" s="72" t="s">
        <v>878</v>
      </c>
      <c r="E71" s="72" t="s">
        <v>1198</v>
      </c>
      <c r="F71" s="72" t="s">
        <v>104</v>
      </c>
      <c r="G71" s="120"/>
      <c r="H71" s="113">
        <v>61966.66</v>
      </c>
      <c r="K71" s="191">
        <v>61406.66</v>
      </c>
      <c r="L71" s="168"/>
      <c r="M71" s="168">
        <f t="shared" si="0"/>
        <v>61406.66</v>
      </c>
      <c r="N71" s="167">
        <v>61406.66</v>
      </c>
      <c r="O71" s="168">
        <v>61406.66</v>
      </c>
      <c r="P71" s="168">
        <f t="shared" si="2"/>
        <v>61406.66</v>
      </c>
      <c r="Q71" s="168"/>
    </row>
    <row r="72" spans="1:17" ht="64.5" customHeight="1">
      <c r="A72" s="103" t="s">
        <v>1125</v>
      </c>
      <c r="B72" s="72" t="s">
        <v>97</v>
      </c>
      <c r="C72" s="72" t="s">
        <v>43</v>
      </c>
      <c r="D72" s="72" t="s">
        <v>878</v>
      </c>
      <c r="E72" s="72" t="s">
        <v>1410</v>
      </c>
      <c r="F72" s="72" t="s">
        <v>104</v>
      </c>
      <c r="G72" s="120"/>
      <c r="H72" s="113"/>
      <c r="L72" s="168"/>
      <c r="M72" s="168"/>
      <c r="O72" s="168">
        <v>46000</v>
      </c>
      <c r="P72" s="168">
        <f t="shared" si="2"/>
        <v>46000</v>
      </c>
      <c r="Q72" s="168"/>
    </row>
    <row r="73" spans="1:17" ht="141.75">
      <c r="A73" s="102" t="s">
        <v>402</v>
      </c>
      <c r="B73" s="72" t="s">
        <v>97</v>
      </c>
      <c r="C73" s="72" t="s">
        <v>43</v>
      </c>
      <c r="D73" s="72" t="s">
        <v>878</v>
      </c>
      <c r="E73" s="72" t="s">
        <v>1199</v>
      </c>
      <c r="F73" s="72" t="s">
        <v>104</v>
      </c>
      <c r="G73" s="120"/>
      <c r="H73" s="113">
        <v>140392</v>
      </c>
      <c r="K73" s="191">
        <v>140392</v>
      </c>
      <c r="L73" s="168"/>
      <c r="M73" s="168">
        <f t="shared" si="0"/>
        <v>140392</v>
      </c>
      <c r="N73" s="167">
        <v>140392</v>
      </c>
      <c r="O73" s="168">
        <v>140392</v>
      </c>
      <c r="P73" s="168">
        <f t="shared" si="2"/>
        <v>140392</v>
      </c>
      <c r="Q73" s="168"/>
    </row>
    <row r="74" spans="1:17" ht="15.75">
      <c r="A74" s="112" t="s">
        <v>42</v>
      </c>
      <c r="B74" s="18" t="s">
        <v>97</v>
      </c>
      <c r="C74" s="18" t="s">
        <v>43</v>
      </c>
      <c r="D74" s="18" t="s">
        <v>182</v>
      </c>
      <c r="E74" s="18"/>
      <c r="F74" s="18"/>
      <c r="G74" s="166">
        <f>SUM(G75:G84)</f>
        <v>183376.47</v>
      </c>
      <c r="H74" s="82">
        <f>SUM(H75:H84)</f>
        <v>19964797.95</v>
      </c>
      <c r="K74" s="191">
        <v>17293870.47</v>
      </c>
      <c r="L74" s="168"/>
      <c r="M74" s="168">
        <f t="shared" si="0"/>
        <v>17477246.939999998</v>
      </c>
      <c r="N74" s="167">
        <v>17293870.47</v>
      </c>
      <c r="O74" s="168">
        <v>25085545.67</v>
      </c>
      <c r="P74" s="168">
        <f t="shared" si="2"/>
        <v>25268922.14</v>
      </c>
      <c r="Q74" s="168"/>
    </row>
    <row r="75" spans="1:17" ht="72" customHeight="1">
      <c r="A75" s="133" t="s">
        <v>624</v>
      </c>
      <c r="B75" s="17" t="s">
        <v>97</v>
      </c>
      <c r="C75" s="17" t="s">
        <v>43</v>
      </c>
      <c r="D75" s="17" t="s">
        <v>182</v>
      </c>
      <c r="E75" s="17" t="s">
        <v>1200</v>
      </c>
      <c r="F75" s="17" t="s">
        <v>104</v>
      </c>
      <c r="G75" s="85">
        <v>145500</v>
      </c>
      <c r="H75" s="74">
        <v>4266802.4</v>
      </c>
      <c r="K75" s="191">
        <v>3472834.67</v>
      </c>
      <c r="L75" s="168"/>
      <c r="M75" s="168">
        <f t="shared" si="0"/>
        <v>3618334.67</v>
      </c>
      <c r="N75" s="167">
        <v>3472834.67</v>
      </c>
      <c r="O75" s="168">
        <v>3472834.67</v>
      </c>
      <c r="P75" s="168">
        <f t="shared" si="2"/>
        <v>3618334.67</v>
      </c>
      <c r="Q75" s="168"/>
    </row>
    <row r="76" spans="1:17" ht="51" customHeight="1">
      <c r="A76" s="133" t="s">
        <v>625</v>
      </c>
      <c r="B76" s="17" t="s">
        <v>97</v>
      </c>
      <c r="C76" s="17" t="s">
        <v>43</v>
      </c>
      <c r="D76" s="17" t="s">
        <v>182</v>
      </c>
      <c r="E76" s="17" t="s">
        <v>1201</v>
      </c>
      <c r="F76" s="17" t="s">
        <v>104</v>
      </c>
      <c r="G76" s="85">
        <v>37876.47</v>
      </c>
      <c r="H76" s="74">
        <v>5174170.46</v>
      </c>
      <c r="K76" s="191">
        <v>2767359.87</v>
      </c>
      <c r="L76" s="168"/>
      <c r="M76" s="168">
        <f t="shared" si="0"/>
        <v>2805236.3400000003</v>
      </c>
      <c r="N76" s="167">
        <v>2711869.64</v>
      </c>
      <c r="O76" s="168">
        <v>4177171.09</v>
      </c>
      <c r="P76" s="168">
        <f t="shared" si="2"/>
        <v>4215047.56</v>
      </c>
      <c r="Q76" s="168"/>
    </row>
    <row r="77" spans="1:17" ht="47.25">
      <c r="A77" s="133" t="s">
        <v>640</v>
      </c>
      <c r="B77" s="17" t="s">
        <v>97</v>
      </c>
      <c r="C77" s="17" t="s">
        <v>43</v>
      </c>
      <c r="D77" s="17" t="s">
        <v>182</v>
      </c>
      <c r="E77" s="17" t="s">
        <v>1202</v>
      </c>
      <c r="F77" s="17" t="s">
        <v>104</v>
      </c>
      <c r="G77" s="85"/>
      <c r="H77" s="74">
        <v>0</v>
      </c>
      <c r="K77" s="191">
        <v>0</v>
      </c>
      <c r="L77" s="168"/>
      <c r="M77" s="168">
        <f t="shared" si="0"/>
        <v>0</v>
      </c>
      <c r="N77" s="167">
        <v>0</v>
      </c>
      <c r="O77" s="168">
        <v>0</v>
      </c>
      <c r="P77" s="168">
        <f t="shared" si="2"/>
        <v>0</v>
      </c>
      <c r="Q77" s="168"/>
    </row>
    <row r="78" spans="1:17" ht="80.25" customHeight="1">
      <c r="A78" s="133" t="s">
        <v>1107</v>
      </c>
      <c r="B78" s="17" t="s">
        <v>97</v>
      </c>
      <c r="C78" s="17" t="s">
        <v>43</v>
      </c>
      <c r="D78" s="17" t="s">
        <v>182</v>
      </c>
      <c r="E78" s="17" t="s">
        <v>1203</v>
      </c>
      <c r="F78" s="17" t="s">
        <v>104</v>
      </c>
      <c r="G78" s="85"/>
      <c r="H78" s="74">
        <v>228650</v>
      </c>
      <c r="K78" s="191">
        <v>140000</v>
      </c>
      <c r="L78" s="133" t="s">
        <v>687</v>
      </c>
      <c r="M78" s="168">
        <f t="shared" si="0"/>
        <v>140000</v>
      </c>
      <c r="N78" s="167">
        <v>195490.23</v>
      </c>
      <c r="O78" s="168">
        <v>200757.66</v>
      </c>
      <c r="P78" s="168">
        <f t="shared" si="2"/>
        <v>200757.66</v>
      </c>
      <c r="Q78" s="168"/>
    </row>
    <row r="79" spans="1:17" ht="241.5" customHeight="1">
      <c r="A79" s="123" t="s">
        <v>494</v>
      </c>
      <c r="B79" s="72" t="s">
        <v>97</v>
      </c>
      <c r="C79" s="72" t="s">
        <v>43</v>
      </c>
      <c r="D79" s="72" t="s">
        <v>182</v>
      </c>
      <c r="E79" s="72" t="s">
        <v>1044</v>
      </c>
      <c r="F79" s="72" t="s">
        <v>39</v>
      </c>
      <c r="G79" s="120"/>
      <c r="H79" s="74">
        <v>2090159.91</v>
      </c>
      <c r="K79" s="191">
        <v>3176489.1</v>
      </c>
      <c r="L79" s="168"/>
      <c r="M79" s="168">
        <f t="shared" si="0"/>
        <v>3176489.1</v>
      </c>
      <c r="N79" s="167">
        <v>3176489.1</v>
      </c>
      <c r="O79" s="168">
        <v>3176489.1</v>
      </c>
      <c r="P79" s="168">
        <f t="shared" si="2"/>
        <v>3176489.1</v>
      </c>
      <c r="Q79" s="168"/>
    </row>
    <row r="80" spans="1:17" ht="47.25">
      <c r="A80" s="123" t="s">
        <v>626</v>
      </c>
      <c r="B80" s="72" t="s">
        <v>97</v>
      </c>
      <c r="C80" s="72" t="s">
        <v>43</v>
      </c>
      <c r="D80" s="72" t="s">
        <v>182</v>
      </c>
      <c r="E80" s="72" t="s">
        <v>1204</v>
      </c>
      <c r="F80" s="72" t="s">
        <v>104</v>
      </c>
      <c r="G80" s="120"/>
      <c r="H80" s="127">
        <v>50000</v>
      </c>
      <c r="K80" s="191">
        <v>50000</v>
      </c>
      <c r="L80" s="168"/>
      <c r="M80" s="168">
        <f t="shared" si="0"/>
        <v>50000</v>
      </c>
      <c r="N80" s="167">
        <v>50000</v>
      </c>
      <c r="O80" s="168">
        <v>50000</v>
      </c>
      <c r="P80" s="168">
        <f t="shared" si="2"/>
        <v>50000</v>
      </c>
      <c r="Q80" s="168"/>
    </row>
    <row r="81" spans="1:17" ht="78.75">
      <c r="A81" s="123" t="s">
        <v>772</v>
      </c>
      <c r="B81" s="72" t="s">
        <v>97</v>
      </c>
      <c r="C81" s="72" t="s">
        <v>43</v>
      </c>
      <c r="D81" s="72" t="s">
        <v>182</v>
      </c>
      <c r="E81" s="72" t="s">
        <v>1205</v>
      </c>
      <c r="F81" s="72" t="s">
        <v>104</v>
      </c>
      <c r="G81" s="120"/>
      <c r="H81" s="74">
        <v>0</v>
      </c>
      <c r="K81" s="191">
        <v>0</v>
      </c>
      <c r="L81" s="168"/>
      <c r="M81" s="168">
        <f t="shared" si="0"/>
        <v>0</v>
      </c>
      <c r="N81" s="167">
        <v>0</v>
      </c>
      <c r="O81" s="168">
        <v>0</v>
      </c>
      <c r="P81" s="168">
        <f t="shared" si="2"/>
        <v>0</v>
      </c>
      <c r="Q81" s="168"/>
    </row>
    <row r="82" spans="1:17" ht="116.25" customHeight="1">
      <c r="A82" s="123" t="s">
        <v>773</v>
      </c>
      <c r="B82" s="72" t="s">
        <v>97</v>
      </c>
      <c r="C82" s="72" t="s">
        <v>43</v>
      </c>
      <c r="D82" s="72" t="s">
        <v>182</v>
      </c>
      <c r="E82" s="72" t="s">
        <v>1206</v>
      </c>
      <c r="F82" s="72" t="s">
        <v>104</v>
      </c>
      <c r="G82" s="120"/>
      <c r="H82" s="120">
        <v>20000</v>
      </c>
      <c r="K82" s="191">
        <v>20000</v>
      </c>
      <c r="L82" s="168"/>
      <c r="M82" s="168">
        <f t="shared" si="0"/>
        <v>20000</v>
      </c>
      <c r="N82" s="167">
        <v>20000</v>
      </c>
      <c r="O82" s="168">
        <v>14732.57</v>
      </c>
      <c r="P82" s="168">
        <f t="shared" si="2"/>
        <v>14732.57</v>
      </c>
      <c r="Q82" s="168"/>
    </row>
    <row r="83" spans="1:17" ht="69.75" customHeight="1">
      <c r="A83" s="102" t="s">
        <v>966</v>
      </c>
      <c r="B83" s="17" t="s">
        <v>97</v>
      </c>
      <c r="C83" s="17" t="s">
        <v>43</v>
      </c>
      <c r="D83" s="17" t="s">
        <v>182</v>
      </c>
      <c r="E83" s="72" t="s">
        <v>1207</v>
      </c>
      <c r="F83" s="17" t="s">
        <v>104</v>
      </c>
      <c r="G83" s="85"/>
      <c r="H83" s="85"/>
      <c r="I83" s="113">
        <v>3258250.03</v>
      </c>
      <c r="L83" s="168"/>
      <c r="M83" s="168"/>
      <c r="N83" s="167">
        <v>0</v>
      </c>
      <c r="O83" s="168">
        <v>6326373.75</v>
      </c>
      <c r="P83" s="168">
        <f t="shared" si="2"/>
        <v>6326373.75</v>
      </c>
      <c r="Q83" s="168"/>
    </row>
    <row r="84" spans="1:17" ht="110.25">
      <c r="A84" s="123" t="s">
        <v>951</v>
      </c>
      <c r="B84" s="72" t="s">
        <v>97</v>
      </c>
      <c r="C84" s="72" t="s">
        <v>43</v>
      </c>
      <c r="D84" s="72" t="s">
        <v>182</v>
      </c>
      <c r="E84" s="72" t="s">
        <v>1208</v>
      </c>
      <c r="F84" s="72" t="s">
        <v>104</v>
      </c>
      <c r="G84" s="120"/>
      <c r="H84" s="74">
        <v>8135015.18</v>
      </c>
      <c r="K84" s="191">
        <v>7667186.83</v>
      </c>
      <c r="L84" s="168"/>
      <c r="M84" s="168">
        <f t="shared" si="0"/>
        <v>7667186.83</v>
      </c>
      <c r="N84" s="167">
        <v>7667186.83</v>
      </c>
      <c r="O84" s="168">
        <v>7667186.83</v>
      </c>
      <c r="P84" s="168">
        <f t="shared" si="2"/>
        <v>7667186.83</v>
      </c>
      <c r="Q84" s="168"/>
    </row>
    <row r="85" spans="1:17" ht="15.75">
      <c r="A85" s="112" t="s">
        <v>66</v>
      </c>
      <c r="B85" s="18" t="s">
        <v>97</v>
      </c>
      <c r="C85" s="18" t="s">
        <v>43</v>
      </c>
      <c r="D85" s="18" t="s">
        <v>185</v>
      </c>
      <c r="E85" s="18"/>
      <c r="F85" s="18"/>
      <c r="G85" s="166">
        <f>SUM(G86:G93)</f>
        <v>0</v>
      </c>
      <c r="H85" s="82">
        <f>SUM(H86:H93)</f>
        <v>755000</v>
      </c>
      <c r="K85" s="191">
        <v>758000</v>
      </c>
      <c r="L85" s="168"/>
      <c r="M85" s="168">
        <f t="shared" si="0"/>
        <v>758000</v>
      </c>
      <c r="N85" s="167">
        <v>758000</v>
      </c>
      <c r="O85" s="168">
        <v>758000</v>
      </c>
      <c r="P85" s="168">
        <f t="shared" si="2"/>
        <v>758000</v>
      </c>
      <c r="Q85" s="168"/>
    </row>
    <row r="86" spans="1:17" ht="94.5">
      <c r="A86" s="81" t="s">
        <v>385</v>
      </c>
      <c r="B86" s="17" t="s">
        <v>97</v>
      </c>
      <c r="C86" s="17" t="s">
        <v>43</v>
      </c>
      <c r="D86" s="17" t="s">
        <v>185</v>
      </c>
      <c r="E86" s="17" t="s">
        <v>1209</v>
      </c>
      <c r="F86" s="17" t="s">
        <v>104</v>
      </c>
      <c r="G86" s="85"/>
      <c r="H86" s="74">
        <v>297000</v>
      </c>
      <c r="K86" s="191">
        <v>300000</v>
      </c>
      <c r="L86" s="168"/>
      <c r="M86" s="168">
        <f t="shared" si="0"/>
        <v>300000</v>
      </c>
      <c r="N86" s="167">
        <v>300000</v>
      </c>
      <c r="O86" s="168">
        <v>300000</v>
      </c>
      <c r="P86" s="168">
        <f t="shared" si="2"/>
        <v>300000</v>
      </c>
      <c r="Q86" s="168"/>
    </row>
    <row r="87" spans="1:17" ht="47.25">
      <c r="A87" s="39" t="s">
        <v>404</v>
      </c>
      <c r="B87" s="17" t="s">
        <v>97</v>
      </c>
      <c r="C87" s="17" t="s">
        <v>43</v>
      </c>
      <c r="D87" s="17" t="s">
        <v>185</v>
      </c>
      <c r="E87" s="17" t="s">
        <v>1210</v>
      </c>
      <c r="F87" s="17" t="s">
        <v>104</v>
      </c>
      <c r="G87" s="85"/>
      <c r="H87" s="113">
        <v>10000</v>
      </c>
      <c r="K87" s="191">
        <v>10000</v>
      </c>
      <c r="L87" s="168"/>
      <c r="M87" s="168">
        <f aca="true" t="shared" si="3" ref="M87:M114">K87+G87</f>
        <v>10000</v>
      </c>
      <c r="N87" s="167">
        <v>10000</v>
      </c>
      <c r="O87" s="168">
        <v>10000</v>
      </c>
      <c r="P87" s="168">
        <f t="shared" si="2"/>
        <v>10000</v>
      </c>
      <c r="Q87" s="168"/>
    </row>
    <row r="88" spans="1:17" ht="47.25">
      <c r="A88" s="38" t="s">
        <v>899</v>
      </c>
      <c r="B88" s="17" t="s">
        <v>97</v>
      </c>
      <c r="C88" s="17" t="s">
        <v>43</v>
      </c>
      <c r="D88" s="17" t="s">
        <v>185</v>
      </c>
      <c r="E88" s="17" t="s">
        <v>1211</v>
      </c>
      <c r="F88" s="17" t="s">
        <v>104</v>
      </c>
      <c r="G88" s="85"/>
      <c r="H88" s="113">
        <v>20000</v>
      </c>
      <c r="K88" s="191">
        <v>20000</v>
      </c>
      <c r="L88" s="168"/>
      <c r="M88" s="168">
        <f t="shared" si="3"/>
        <v>20000</v>
      </c>
      <c r="N88" s="167">
        <v>20000</v>
      </c>
      <c r="O88" s="168">
        <v>20000</v>
      </c>
      <c r="P88" s="168">
        <f t="shared" si="2"/>
        <v>20000</v>
      </c>
      <c r="Q88" s="168"/>
    </row>
    <row r="89" spans="1:17" ht="116.25" customHeight="1">
      <c r="A89" s="38" t="s">
        <v>1120</v>
      </c>
      <c r="B89" s="17" t="s">
        <v>97</v>
      </c>
      <c r="C89" s="17" t="s">
        <v>43</v>
      </c>
      <c r="D89" s="17" t="s">
        <v>185</v>
      </c>
      <c r="E89" s="17" t="s">
        <v>1212</v>
      </c>
      <c r="F89" s="17" t="s">
        <v>104</v>
      </c>
      <c r="G89" s="85"/>
      <c r="H89" s="74">
        <v>0</v>
      </c>
      <c r="K89" s="191">
        <v>0</v>
      </c>
      <c r="L89" s="168"/>
      <c r="M89" s="168">
        <f t="shared" si="3"/>
        <v>0</v>
      </c>
      <c r="N89" s="167">
        <v>0</v>
      </c>
      <c r="O89" s="168">
        <v>0</v>
      </c>
      <c r="P89" s="168">
        <f t="shared" si="2"/>
        <v>0</v>
      </c>
      <c r="Q89" s="168"/>
    </row>
    <row r="90" spans="1:17" ht="103.5" customHeight="1">
      <c r="A90" s="39" t="s">
        <v>1121</v>
      </c>
      <c r="B90" s="17" t="s">
        <v>97</v>
      </c>
      <c r="C90" s="17" t="s">
        <v>43</v>
      </c>
      <c r="D90" s="17" t="s">
        <v>185</v>
      </c>
      <c r="E90" s="17" t="s">
        <v>1213</v>
      </c>
      <c r="F90" s="17" t="s">
        <v>105</v>
      </c>
      <c r="G90" s="85"/>
      <c r="H90" s="74">
        <v>258000</v>
      </c>
      <c r="K90" s="191">
        <v>258000</v>
      </c>
      <c r="L90" s="168"/>
      <c r="M90" s="168">
        <f t="shared" si="3"/>
        <v>258000</v>
      </c>
      <c r="N90" s="167">
        <v>258000</v>
      </c>
      <c r="O90" s="168">
        <v>258000</v>
      </c>
      <c r="P90" s="168">
        <f t="shared" si="2"/>
        <v>258000</v>
      </c>
      <c r="Q90" s="168"/>
    </row>
    <row r="91" spans="1:17" ht="180" customHeight="1">
      <c r="A91" s="38" t="s">
        <v>1122</v>
      </c>
      <c r="B91" s="17" t="s">
        <v>97</v>
      </c>
      <c r="C91" s="17" t="s">
        <v>43</v>
      </c>
      <c r="D91" s="17" t="s">
        <v>185</v>
      </c>
      <c r="E91" s="17" t="s">
        <v>1214</v>
      </c>
      <c r="F91" s="17" t="s">
        <v>105</v>
      </c>
      <c r="G91" s="85"/>
      <c r="H91" s="74">
        <v>170000</v>
      </c>
      <c r="K91" s="191">
        <v>170000</v>
      </c>
      <c r="L91" s="168"/>
      <c r="M91" s="168">
        <f t="shared" si="3"/>
        <v>170000</v>
      </c>
      <c r="N91" s="167">
        <v>170000</v>
      </c>
      <c r="O91" s="168">
        <v>170000</v>
      </c>
      <c r="P91" s="168">
        <f t="shared" si="2"/>
        <v>170000</v>
      </c>
      <c r="Q91" s="168"/>
    </row>
    <row r="92" spans="1:17" ht="136.5" customHeight="1">
      <c r="A92" s="39" t="s">
        <v>1118</v>
      </c>
      <c r="B92" s="17" t="s">
        <v>97</v>
      </c>
      <c r="C92" s="17" t="s">
        <v>43</v>
      </c>
      <c r="D92" s="17" t="s">
        <v>185</v>
      </c>
      <c r="E92" s="17" t="s">
        <v>1215</v>
      </c>
      <c r="F92" s="17" t="s">
        <v>104</v>
      </c>
      <c r="G92" s="85"/>
      <c r="H92" s="58">
        <v>0</v>
      </c>
      <c r="K92" s="191">
        <v>0</v>
      </c>
      <c r="L92" s="168"/>
      <c r="M92" s="168">
        <f t="shared" si="3"/>
        <v>0</v>
      </c>
      <c r="N92" s="167">
        <v>0</v>
      </c>
      <c r="O92" s="168">
        <v>0</v>
      </c>
      <c r="P92" s="168">
        <f t="shared" si="2"/>
        <v>0</v>
      </c>
      <c r="Q92" s="168"/>
    </row>
    <row r="93" spans="1:17" ht="141.75">
      <c r="A93" s="39" t="s">
        <v>1119</v>
      </c>
      <c r="B93" s="17" t="s">
        <v>97</v>
      </c>
      <c r="C93" s="17" t="s">
        <v>43</v>
      </c>
      <c r="D93" s="17" t="s">
        <v>185</v>
      </c>
      <c r="E93" s="17" t="s">
        <v>1216</v>
      </c>
      <c r="F93" s="17" t="s">
        <v>104</v>
      </c>
      <c r="G93" s="85"/>
      <c r="H93" s="58">
        <v>0</v>
      </c>
      <c r="K93" s="191">
        <v>0</v>
      </c>
      <c r="L93" s="168"/>
      <c r="M93" s="168">
        <f t="shared" si="3"/>
        <v>0</v>
      </c>
      <c r="N93" s="167">
        <v>0</v>
      </c>
      <c r="O93" s="168">
        <v>0</v>
      </c>
      <c r="P93" s="168">
        <f t="shared" si="2"/>
        <v>0</v>
      </c>
      <c r="Q93" s="168"/>
    </row>
    <row r="94" spans="1:17" ht="15.75">
      <c r="A94" s="112" t="s">
        <v>24</v>
      </c>
      <c r="B94" s="18" t="s">
        <v>97</v>
      </c>
      <c r="C94" s="18" t="s">
        <v>878</v>
      </c>
      <c r="D94" s="18" t="s">
        <v>364</v>
      </c>
      <c r="E94" s="18"/>
      <c r="F94" s="18"/>
      <c r="G94" s="166">
        <f>G95+G99+G114</f>
        <v>1668831.68</v>
      </c>
      <c r="H94" s="82">
        <f>H95+H99+H114</f>
        <v>28399695.320000004</v>
      </c>
      <c r="K94" s="191">
        <v>18784376.490000002</v>
      </c>
      <c r="L94" s="168"/>
      <c r="M94" s="168">
        <f t="shared" si="3"/>
        <v>20453208.17</v>
      </c>
      <c r="N94" s="167">
        <v>22193194.61</v>
      </c>
      <c r="O94" s="168">
        <v>25193194.61</v>
      </c>
      <c r="P94" s="168">
        <f t="shared" si="2"/>
        <v>26862026.29</v>
      </c>
      <c r="Q94" s="168"/>
    </row>
    <row r="95" spans="1:17" ht="15.75">
      <c r="A95" s="114" t="s">
        <v>85</v>
      </c>
      <c r="B95" s="22">
        <v>900</v>
      </c>
      <c r="C95" s="23" t="s">
        <v>878</v>
      </c>
      <c r="D95" s="23" t="s">
        <v>54</v>
      </c>
      <c r="E95" s="23"/>
      <c r="F95" s="23"/>
      <c r="G95" s="316">
        <f>SUM(G96:G98)</f>
        <v>3232</v>
      </c>
      <c r="H95" s="126">
        <f>SUM(H96:H98)</f>
        <v>2981335.62</v>
      </c>
      <c r="K95" s="191">
        <v>2978103.62</v>
      </c>
      <c r="L95" s="168"/>
      <c r="M95" s="168">
        <f t="shared" si="3"/>
        <v>2981335.62</v>
      </c>
      <c r="N95" s="167">
        <v>2978103.62</v>
      </c>
      <c r="O95" s="168">
        <v>2978103.62</v>
      </c>
      <c r="P95" s="168">
        <f t="shared" si="2"/>
        <v>2981335.62</v>
      </c>
      <c r="Q95" s="168"/>
    </row>
    <row r="96" spans="1:17" ht="47.25">
      <c r="A96" s="39" t="s">
        <v>424</v>
      </c>
      <c r="B96" s="40">
        <v>900</v>
      </c>
      <c r="C96" s="41" t="s">
        <v>878</v>
      </c>
      <c r="D96" s="41" t="s">
        <v>54</v>
      </c>
      <c r="E96" s="41" t="s">
        <v>1217</v>
      </c>
      <c r="F96" s="41" t="s">
        <v>104</v>
      </c>
      <c r="G96" s="85"/>
      <c r="H96" s="125">
        <v>1235573.6</v>
      </c>
      <c r="K96" s="191">
        <v>1235573.6</v>
      </c>
      <c r="L96" s="168"/>
      <c r="M96" s="168">
        <f t="shared" si="3"/>
        <v>1235573.6</v>
      </c>
      <c r="N96" s="167">
        <v>1235573.6</v>
      </c>
      <c r="O96" s="168">
        <v>1235573.6</v>
      </c>
      <c r="P96" s="168">
        <f t="shared" si="2"/>
        <v>1235573.6</v>
      </c>
      <c r="Q96" s="168"/>
    </row>
    <row r="97" spans="1:17" ht="63">
      <c r="A97" s="39" t="s">
        <v>717</v>
      </c>
      <c r="B97" s="40">
        <v>900</v>
      </c>
      <c r="C97" s="41" t="s">
        <v>878</v>
      </c>
      <c r="D97" s="41" t="s">
        <v>54</v>
      </c>
      <c r="E97" s="41" t="s">
        <v>1218</v>
      </c>
      <c r="F97" s="41" t="s">
        <v>104</v>
      </c>
      <c r="G97" s="85">
        <v>3232</v>
      </c>
      <c r="H97" s="125">
        <v>1550085.1</v>
      </c>
      <c r="K97" s="191">
        <v>1546853.1</v>
      </c>
      <c r="L97" s="168"/>
      <c r="M97" s="168">
        <f t="shared" si="3"/>
        <v>1550085.1</v>
      </c>
      <c r="N97" s="167">
        <v>1546853.1</v>
      </c>
      <c r="O97" s="168">
        <v>1546853.1</v>
      </c>
      <c r="P97" s="168">
        <f aca="true" t="shared" si="4" ref="P97:P160">O97+G97</f>
        <v>1550085.1</v>
      </c>
      <c r="Q97" s="168"/>
    </row>
    <row r="98" spans="1:17" ht="78.75">
      <c r="A98" s="131" t="s">
        <v>721</v>
      </c>
      <c r="B98" s="40">
        <v>900</v>
      </c>
      <c r="C98" s="41" t="s">
        <v>878</v>
      </c>
      <c r="D98" s="41" t="s">
        <v>54</v>
      </c>
      <c r="E98" s="41" t="s">
        <v>1219</v>
      </c>
      <c r="F98" s="41" t="s">
        <v>105</v>
      </c>
      <c r="G98" s="85"/>
      <c r="H98" s="125">
        <v>195676.92</v>
      </c>
      <c r="K98" s="191">
        <v>195676.92</v>
      </c>
      <c r="L98" s="168"/>
      <c r="M98" s="168">
        <f t="shared" si="3"/>
        <v>195676.92</v>
      </c>
      <c r="N98" s="167">
        <v>195676.92</v>
      </c>
      <c r="O98" s="168">
        <v>195676.92</v>
      </c>
      <c r="P98" s="168">
        <f t="shared" si="4"/>
        <v>195676.92</v>
      </c>
      <c r="Q98" s="168"/>
    </row>
    <row r="99" spans="1:17" ht="15.75">
      <c r="A99" s="112" t="s">
        <v>86</v>
      </c>
      <c r="B99" s="18" t="s">
        <v>97</v>
      </c>
      <c r="C99" s="18" t="s">
        <v>878</v>
      </c>
      <c r="D99" s="18" t="s">
        <v>80</v>
      </c>
      <c r="E99" s="18"/>
      <c r="F99" s="18"/>
      <c r="G99" s="166">
        <f>SUM(G100:G113)</f>
        <v>1665599.68</v>
      </c>
      <c r="H99" s="166">
        <f>SUM(H100:H113)</f>
        <v>23104803.200000003</v>
      </c>
      <c r="K99" s="191">
        <v>4292802.87</v>
      </c>
      <c r="L99" s="168"/>
      <c r="M99" s="168">
        <f t="shared" si="3"/>
        <v>5958402.55</v>
      </c>
      <c r="N99" s="167">
        <v>3755712.19</v>
      </c>
      <c r="O99" s="168">
        <v>3755712.19</v>
      </c>
      <c r="P99" s="168">
        <f t="shared" si="4"/>
        <v>5421311.87</v>
      </c>
      <c r="Q99" s="168"/>
    </row>
    <row r="100" spans="1:17" ht="50.25" customHeight="1">
      <c r="A100" s="39" t="s">
        <v>394</v>
      </c>
      <c r="B100" s="17" t="s">
        <v>97</v>
      </c>
      <c r="C100" s="17" t="s">
        <v>878</v>
      </c>
      <c r="D100" s="17" t="s">
        <v>80</v>
      </c>
      <c r="E100" s="17" t="s">
        <v>1220</v>
      </c>
      <c r="F100" s="17" t="s">
        <v>104</v>
      </c>
      <c r="G100" s="85"/>
      <c r="H100" s="74">
        <v>2101631.52</v>
      </c>
      <c r="K100" s="191">
        <v>2534727.95</v>
      </c>
      <c r="L100" s="168"/>
      <c r="M100" s="168">
        <f t="shared" si="3"/>
        <v>2534727.95</v>
      </c>
      <c r="N100" s="167">
        <v>2114817.27</v>
      </c>
      <c r="O100" s="168">
        <v>2114817.27</v>
      </c>
      <c r="P100" s="168">
        <f t="shared" si="4"/>
        <v>2114817.27</v>
      </c>
      <c r="Q100" s="168"/>
    </row>
    <row r="101" spans="1:17" ht="50.25" customHeight="1">
      <c r="A101" s="39" t="s">
        <v>1065</v>
      </c>
      <c r="B101" s="17" t="s">
        <v>97</v>
      </c>
      <c r="C101" s="17" t="s">
        <v>878</v>
      </c>
      <c r="D101" s="17" t="s">
        <v>80</v>
      </c>
      <c r="E101" s="17" t="s">
        <v>1220</v>
      </c>
      <c r="F101" s="17" t="s">
        <v>680</v>
      </c>
      <c r="G101" s="85"/>
      <c r="H101" s="85"/>
      <c r="K101" s="191">
        <v>63497.29</v>
      </c>
      <c r="L101" s="168"/>
      <c r="M101" s="168">
        <f t="shared" si="3"/>
        <v>63497.29</v>
      </c>
      <c r="N101" s="167">
        <v>63497.29</v>
      </c>
      <c r="O101" s="168">
        <v>63497.29</v>
      </c>
      <c r="P101" s="168">
        <f t="shared" si="4"/>
        <v>63497.29</v>
      </c>
      <c r="Q101" s="168"/>
    </row>
    <row r="102" spans="1:17" ht="81.75" customHeight="1">
      <c r="A102" s="70" t="s">
        <v>709</v>
      </c>
      <c r="B102" s="17" t="s">
        <v>97</v>
      </c>
      <c r="C102" s="17" t="s">
        <v>878</v>
      </c>
      <c r="D102" s="17" t="s">
        <v>80</v>
      </c>
      <c r="E102" s="72" t="s">
        <v>1221</v>
      </c>
      <c r="F102" s="17" t="s">
        <v>680</v>
      </c>
      <c r="G102" s="333"/>
      <c r="H102" s="85"/>
      <c r="I102" s="113"/>
      <c r="K102" s="191">
        <v>1173357.23</v>
      </c>
      <c r="L102" s="168"/>
      <c r="M102" s="168">
        <f t="shared" si="3"/>
        <v>1173357.23</v>
      </c>
      <c r="N102" s="167">
        <v>1173357.23</v>
      </c>
      <c r="O102" s="168">
        <v>1173357.23</v>
      </c>
      <c r="P102" s="168">
        <f t="shared" si="4"/>
        <v>1173357.23</v>
      </c>
      <c r="Q102" s="168"/>
    </row>
    <row r="103" spans="1:17" ht="135" customHeight="1">
      <c r="A103" s="102" t="s">
        <v>1425</v>
      </c>
      <c r="B103" s="17" t="s">
        <v>97</v>
      </c>
      <c r="C103" s="17" t="s">
        <v>878</v>
      </c>
      <c r="D103" s="17" t="s">
        <v>80</v>
      </c>
      <c r="E103" s="72" t="s">
        <v>1427</v>
      </c>
      <c r="F103" s="17" t="s">
        <v>680</v>
      </c>
      <c r="G103" s="333"/>
      <c r="H103" s="85">
        <v>505050.51</v>
      </c>
      <c r="I103" s="330"/>
      <c r="K103" s="191">
        <v>404040.4</v>
      </c>
      <c r="L103" s="168"/>
      <c r="M103" s="168">
        <f t="shared" si="3"/>
        <v>404040.4</v>
      </c>
      <c r="N103" s="167">
        <v>404040.4</v>
      </c>
      <c r="O103" s="168">
        <v>404040.4</v>
      </c>
      <c r="P103" s="168">
        <f t="shared" si="4"/>
        <v>404040.4</v>
      </c>
      <c r="Q103" s="168"/>
    </row>
    <row r="104" spans="1:17" ht="78.75">
      <c r="A104" s="102" t="s">
        <v>965</v>
      </c>
      <c r="B104" s="72" t="s">
        <v>97</v>
      </c>
      <c r="C104" s="72" t="s">
        <v>878</v>
      </c>
      <c r="D104" s="72" t="s">
        <v>80</v>
      </c>
      <c r="E104" s="72" t="s">
        <v>1222</v>
      </c>
      <c r="F104" s="72" t="s">
        <v>680</v>
      </c>
      <c r="G104" s="120"/>
      <c r="H104" s="74"/>
      <c r="K104" s="191">
        <v>0</v>
      </c>
      <c r="L104" s="168"/>
      <c r="M104" s="168">
        <f t="shared" si="3"/>
        <v>0</v>
      </c>
      <c r="N104" s="167">
        <v>0</v>
      </c>
      <c r="O104" s="168">
        <v>0</v>
      </c>
      <c r="P104" s="168">
        <f t="shared" si="4"/>
        <v>0</v>
      </c>
      <c r="Q104" s="168"/>
    </row>
    <row r="105" spans="1:17" ht="84" customHeight="1">
      <c r="A105" s="102" t="s">
        <v>1337</v>
      </c>
      <c r="B105" s="72" t="s">
        <v>97</v>
      </c>
      <c r="C105" s="72" t="s">
        <v>878</v>
      </c>
      <c r="D105" s="72" t="s">
        <v>80</v>
      </c>
      <c r="E105" s="72" t="s">
        <v>1433</v>
      </c>
      <c r="F105" s="72" t="s">
        <v>680</v>
      </c>
      <c r="G105" s="120"/>
      <c r="H105" s="74">
        <v>11767008</v>
      </c>
      <c r="L105" s="168"/>
      <c r="M105" s="168"/>
      <c r="O105" s="168"/>
      <c r="P105" s="168"/>
      <c r="Q105" s="168"/>
    </row>
    <row r="106" spans="1:17" ht="51.75" customHeight="1">
      <c r="A106" s="39" t="s">
        <v>401</v>
      </c>
      <c r="B106" s="17" t="s">
        <v>97</v>
      </c>
      <c r="C106" s="17" t="s">
        <v>878</v>
      </c>
      <c r="D106" s="17" t="s">
        <v>80</v>
      </c>
      <c r="E106" s="17" t="s">
        <v>1224</v>
      </c>
      <c r="F106" s="17" t="s">
        <v>104</v>
      </c>
      <c r="G106" s="85"/>
      <c r="H106" s="74">
        <v>38673.74</v>
      </c>
      <c r="K106" s="191">
        <v>117180</v>
      </c>
      <c r="L106" s="168"/>
      <c r="M106" s="168">
        <f t="shared" si="3"/>
        <v>117180</v>
      </c>
      <c r="N106" s="167">
        <v>0</v>
      </c>
      <c r="O106" s="168">
        <v>0</v>
      </c>
      <c r="P106" s="168">
        <f t="shared" si="4"/>
        <v>0</v>
      </c>
      <c r="Q106" s="168"/>
    </row>
    <row r="107" spans="1:17" ht="64.5" customHeight="1">
      <c r="A107" s="39" t="s">
        <v>442</v>
      </c>
      <c r="B107" s="17" t="s">
        <v>97</v>
      </c>
      <c r="C107" s="17" t="s">
        <v>878</v>
      </c>
      <c r="D107" s="17" t="s">
        <v>80</v>
      </c>
      <c r="E107" s="17" t="s">
        <v>1225</v>
      </c>
      <c r="F107" s="17" t="s">
        <v>104</v>
      </c>
      <c r="G107" s="85"/>
      <c r="H107" s="74">
        <v>127671</v>
      </c>
      <c r="K107" s="191">
        <v>1648520.4900000002</v>
      </c>
      <c r="L107" s="168"/>
      <c r="M107" s="168">
        <f>K107+G107</f>
        <v>1648520.4900000002</v>
      </c>
      <c r="N107" s="167">
        <v>1648520.4900000002</v>
      </c>
      <c r="O107" s="168">
        <v>1648520.4900000002</v>
      </c>
      <c r="P107" s="168">
        <f>O107+G107</f>
        <v>1648520.4900000002</v>
      </c>
      <c r="Q107" s="168"/>
    </row>
    <row r="108" spans="1:17" ht="64.5" customHeight="1">
      <c r="A108" s="102" t="s">
        <v>1072</v>
      </c>
      <c r="B108" s="17" t="s">
        <v>97</v>
      </c>
      <c r="C108" s="17" t="s">
        <v>878</v>
      </c>
      <c r="D108" s="17" t="s">
        <v>80</v>
      </c>
      <c r="E108" s="17" t="s">
        <v>1225</v>
      </c>
      <c r="F108" s="17" t="s">
        <v>680</v>
      </c>
      <c r="G108" s="85">
        <v>1259660.31</v>
      </c>
      <c r="H108" s="74">
        <v>1259660.31</v>
      </c>
      <c r="L108" s="168"/>
      <c r="M108" s="168"/>
      <c r="O108" s="168"/>
      <c r="P108" s="168"/>
      <c r="Q108" s="168"/>
    </row>
    <row r="109" spans="1:17" ht="64.5" customHeight="1">
      <c r="A109" s="39" t="s">
        <v>431</v>
      </c>
      <c r="B109" s="17" t="s">
        <v>97</v>
      </c>
      <c r="C109" s="17" t="s">
        <v>878</v>
      </c>
      <c r="D109" s="17" t="s">
        <v>80</v>
      </c>
      <c r="E109" s="17" t="s">
        <v>1226</v>
      </c>
      <c r="F109" s="17" t="s">
        <v>104</v>
      </c>
      <c r="G109" s="85">
        <v>68400</v>
      </c>
      <c r="H109" s="74">
        <v>2897884</v>
      </c>
      <c r="K109" s="191">
        <v>3459353.07</v>
      </c>
      <c r="L109" s="168"/>
      <c r="M109" s="168">
        <f>K109+G109</f>
        <v>3527753.07</v>
      </c>
      <c r="N109" s="167">
        <v>4231939</v>
      </c>
      <c r="O109" s="168">
        <v>4231939</v>
      </c>
      <c r="P109" s="168">
        <f>O109+G109</f>
        <v>4300339</v>
      </c>
      <c r="Q109" s="168"/>
    </row>
    <row r="110" spans="1:17" ht="106.5" customHeight="1">
      <c r="A110" s="102" t="s">
        <v>1443</v>
      </c>
      <c r="B110" s="17" t="s">
        <v>97</v>
      </c>
      <c r="C110" s="17" t="s">
        <v>878</v>
      </c>
      <c r="D110" s="17" t="s">
        <v>80</v>
      </c>
      <c r="E110" s="17" t="s">
        <v>1450</v>
      </c>
      <c r="F110" s="17" t="s">
        <v>680</v>
      </c>
      <c r="G110" s="85">
        <v>158298.17</v>
      </c>
      <c r="H110" s="74">
        <v>158298.17</v>
      </c>
      <c r="L110" s="168"/>
      <c r="M110" s="168"/>
      <c r="O110" s="168"/>
      <c r="P110" s="168"/>
      <c r="Q110" s="168"/>
    </row>
    <row r="111" spans="1:17" ht="58.5" customHeight="1">
      <c r="A111" s="102" t="s">
        <v>1448</v>
      </c>
      <c r="B111" s="17" t="s">
        <v>97</v>
      </c>
      <c r="C111" s="17" t="s">
        <v>878</v>
      </c>
      <c r="D111" s="17" t="s">
        <v>80</v>
      </c>
      <c r="E111" s="17" t="s">
        <v>1451</v>
      </c>
      <c r="F111" s="17" t="s">
        <v>680</v>
      </c>
      <c r="G111" s="85">
        <v>179241.2</v>
      </c>
      <c r="H111" s="74">
        <v>179241.2</v>
      </c>
      <c r="L111" s="168"/>
      <c r="M111" s="168"/>
      <c r="O111" s="168"/>
      <c r="P111" s="168"/>
      <c r="Q111" s="168"/>
    </row>
    <row r="112" spans="1:17" ht="110.25">
      <c r="A112" s="39" t="s">
        <v>823</v>
      </c>
      <c r="B112" s="17" t="s">
        <v>97</v>
      </c>
      <c r="C112" s="17" t="s">
        <v>878</v>
      </c>
      <c r="D112" s="17" t="s">
        <v>80</v>
      </c>
      <c r="E112" s="17" t="s">
        <v>1343</v>
      </c>
      <c r="F112" s="17" t="s">
        <v>105</v>
      </c>
      <c r="G112" s="85"/>
      <c r="H112" s="58">
        <v>4000000</v>
      </c>
      <c r="K112" s="191">
        <v>0</v>
      </c>
      <c r="L112" s="168"/>
      <c r="M112" s="168">
        <f>K112+G112</f>
        <v>0</v>
      </c>
      <c r="N112" s="167">
        <v>3000000</v>
      </c>
      <c r="O112" s="168">
        <v>6000000</v>
      </c>
      <c r="P112" s="168">
        <f>O112+G112</f>
        <v>6000000</v>
      </c>
      <c r="Q112" s="168"/>
    </row>
    <row r="113" spans="1:17" ht="141.75">
      <c r="A113" s="102" t="s">
        <v>849</v>
      </c>
      <c r="B113" s="72" t="s">
        <v>97</v>
      </c>
      <c r="C113" s="72" t="s">
        <v>878</v>
      </c>
      <c r="D113" s="72" t="s">
        <v>80</v>
      </c>
      <c r="E113" s="72" t="s">
        <v>1344</v>
      </c>
      <c r="F113" s="72" t="s">
        <v>105</v>
      </c>
      <c r="G113" s="120"/>
      <c r="H113" s="74">
        <v>69684.75</v>
      </c>
      <c r="K113" s="191">
        <v>69684.75</v>
      </c>
      <c r="L113" s="168"/>
      <c r="M113" s="168">
        <f>K113+G113</f>
        <v>69684.75</v>
      </c>
      <c r="N113" s="167">
        <v>69684.75</v>
      </c>
      <c r="O113" s="168">
        <v>69684.75</v>
      </c>
      <c r="P113" s="168">
        <f>O113+G113</f>
        <v>69684.75</v>
      </c>
      <c r="Q113" s="168"/>
    </row>
    <row r="114" spans="1:17" ht="15.75">
      <c r="A114" s="112" t="s">
        <v>426</v>
      </c>
      <c r="B114" s="18" t="s">
        <v>97</v>
      </c>
      <c r="C114" s="18" t="s">
        <v>878</v>
      </c>
      <c r="D114" s="18" t="s">
        <v>149</v>
      </c>
      <c r="E114" s="18"/>
      <c r="F114" s="18"/>
      <c r="G114" s="166">
        <f>SUM(G115:G119)</f>
        <v>0</v>
      </c>
      <c r="H114" s="82">
        <f>SUM(H115:H119)</f>
        <v>2313556.5</v>
      </c>
      <c r="K114" s="191">
        <v>11513470</v>
      </c>
      <c r="L114" s="168"/>
      <c r="M114" s="168">
        <f t="shared" si="3"/>
        <v>11513470</v>
      </c>
      <c r="N114" s="167">
        <v>15459378.799999999</v>
      </c>
      <c r="O114" s="168">
        <v>18459378.799999997</v>
      </c>
      <c r="P114" s="168">
        <f t="shared" si="4"/>
        <v>18459378.799999997</v>
      </c>
      <c r="Q114" s="168"/>
    </row>
    <row r="115" spans="1:17" ht="64.5" customHeight="1">
      <c r="A115" s="39" t="s">
        <v>1105</v>
      </c>
      <c r="B115" s="17" t="s">
        <v>97</v>
      </c>
      <c r="C115" s="17" t="s">
        <v>878</v>
      </c>
      <c r="D115" s="17" t="s">
        <v>149</v>
      </c>
      <c r="E115" s="17" t="s">
        <v>1227</v>
      </c>
      <c r="F115" s="17" t="s">
        <v>104</v>
      </c>
      <c r="G115" s="85"/>
      <c r="H115" s="85"/>
      <c r="K115" s="191">
        <v>0</v>
      </c>
      <c r="L115" s="168"/>
      <c r="M115" s="168">
        <f>K115+G115</f>
        <v>0</v>
      </c>
      <c r="N115" s="167">
        <v>173322.87</v>
      </c>
      <c r="O115" s="168">
        <v>173322.87</v>
      </c>
      <c r="P115" s="168">
        <f t="shared" si="4"/>
        <v>173322.87</v>
      </c>
      <c r="Q115" s="168"/>
    </row>
    <row r="116" spans="1:17" ht="63">
      <c r="A116" s="39" t="s">
        <v>820</v>
      </c>
      <c r="B116" s="17" t="s">
        <v>97</v>
      </c>
      <c r="C116" s="17" t="s">
        <v>878</v>
      </c>
      <c r="D116" s="17" t="s">
        <v>149</v>
      </c>
      <c r="E116" s="17" t="s">
        <v>1228</v>
      </c>
      <c r="F116" s="17" t="s">
        <v>104</v>
      </c>
      <c r="G116" s="85"/>
      <c r="H116" s="58">
        <v>0</v>
      </c>
      <c r="K116" s="191">
        <v>0</v>
      </c>
      <c r="L116" s="168"/>
      <c r="M116" s="168">
        <f aca="true" t="shared" si="5" ref="M116:M174">K116+G116</f>
        <v>0</v>
      </c>
      <c r="N116" s="167">
        <v>0</v>
      </c>
      <c r="O116" s="168">
        <v>0</v>
      </c>
      <c r="P116" s="168">
        <f t="shared" si="4"/>
        <v>0</v>
      </c>
      <c r="Q116" s="168"/>
    </row>
    <row r="117" spans="1:17" ht="110.25">
      <c r="A117" s="102" t="s">
        <v>496</v>
      </c>
      <c r="B117" s="72" t="s">
        <v>97</v>
      </c>
      <c r="C117" s="72" t="s">
        <v>878</v>
      </c>
      <c r="D117" s="72" t="s">
        <v>149</v>
      </c>
      <c r="E117" s="72" t="s">
        <v>1045</v>
      </c>
      <c r="F117" s="72" t="s">
        <v>39</v>
      </c>
      <c r="G117" s="120"/>
      <c r="H117" s="74">
        <v>1320000</v>
      </c>
      <c r="K117" s="191">
        <v>1320000</v>
      </c>
      <c r="L117" s="168"/>
      <c r="M117" s="168">
        <f t="shared" si="5"/>
        <v>1320000</v>
      </c>
      <c r="N117" s="167">
        <v>1320000</v>
      </c>
      <c r="O117" s="168">
        <v>1320000</v>
      </c>
      <c r="P117" s="168">
        <f t="shared" si="4"/>
        <v>1320000</v>
      </c>
      <c r="Q117" s="168"/>
    </row>
    <row r="118" spans="1:17" ht="88.5" customHeight="1">
      <c r="A118" s="102" t="s">
        <v>487</v>
      </c>
      <c r="B118" s="72" t="s">
        <v>97</v>
      </c>
      <c r="C118" s="72" t="s">
        <v>878</v>
      </c>
      <c r="D118" s="72" t="s">
        <v>149</v>
      </c>
      <c r="E118" s="72" t="s">
        <v>1041</v>
      </c>
      <c r="F118" s="72" t="s">
        <v>39</v>
      </c>
      <c r="G118" s="120"/>
      <c r="H118" s="74">
        <v>588736.5</v>
      </c>
      <c r="K118" s="191">
        <v>588736.43</v>
      </c>
      <c r="L118" s="168"/>
      <c r="M118" s="168">
        <f t="shared" si="5"/>
        <v>588736.43</v>
      </c>
      <c r="N118" s="167">
        <v>588736.43</v>
      </c>
      <c r="O118" s="168">
        <v>588736.43</v>
      </c>
      <c r="P118" s="168">
        <f t="shared" si="4"/>
        <v>588736.43</v>
      </c>
      <c r="Q118" s="168"/>
    </row>
    <row r="119" spans="1:17" ht="78.75">
      <c r="A119" s="134" t="s">
        <v>432</v>
      </c>
      <c r="B119" s="72" t="s">
        <v>97</v>
      </c>
      <c r="C119" s="72" t="s">
        <v>878</v>
      </c>
      <c r="D119" s="72" t="s">
        <v>149</v>
      </c>
      <c r="E119" s="72" t="s">
        <v>1229</v>
      </c>
      <c r="F119" s="72" t="s">
        <v>104</v>
      </c>
      <c r="G119" s="120"/>
      <c r="H119" s="74">
        <v>404820</v>
      </c>
      <c r="K119" s="191">
        <v>404820</v>
      </c>
      <c r="L119" s="168"/>
      <c r="M119" s="168">
        <f t="shared" si="5"/>
        <v>404820</v>
      </c>
      <c r="N119" s="167">
        <v>404820</v>
      </c>
      <c r="O119" s="168">
        <v>404820</v>
      </c>
      <c r="P119" s="168">
        <f t="shared" si="4"/>
        <v>404820</v>
      </c>
      <c r="Q119" s="168"/>
    </row>
    <row r="120" spans="1:17" ht="15.75">
      <c r="A120" s="112" t="s">
        <v>87</v>
      </c>
      <c r="B120" s="22">
        <v>900</v>
      </c>
      <c r="C120" s="23" t="s">
        <v>45</v>
      </c>
      <c r="D120" s="23" t="s">
        <v>364</v>
      </c>
      <c r="E120" s="23"/>
      <c r="F120" s="23"/>
      <c r="G120" s="316">
        <f>G121</f>
        <v>0</v>
      </c>
      <c r="H120" s="126">
        <f>H121</f>
        <v>19000</v>
      </c>
      <c r="K120" s="191">
        <v>19000</v>
      </c>
      <c r="L120" s="168"/>
      <c r="M120" s="168">
        <f t="shared" si="5"/>
        <v>19000</v>
      </c>
      <c r="N120" s="167">
        <v>19000</v>
      </c>
      <c r="O120" s="168">
        <v>19000</v>
      </c>
      <c r="P120" s="168">
        <f t="shared" si="4"/>
        <v>19000</v>
      </c>
      <c r="Q120" s="168"/>
    </row>
    <row r="121" spans="1:17" ht="15.75">
      <c r="A121" s="112" t="s">
        <v>88</v>
      </c>
      <c r="B121" s="22">
        <v>900</v>
      </c>
      <c r="C121" s="23" t="s">
        <v>45</v>
      </c>
      <c r="D121" s="23" t="s">
        <v>45</v>
      </c>
      <c r="E121" s="23"/>
      <c r="F121" s="23"/>
      <c r="G121" s="316">
        <f>SUM(G122:G124)</f>
        <v>0</v>
      </c>
      <c r="H121" s="126">
        <f>SUM(H122:H124)</f>
        <v>19000</v>
      </c>
      <c r="K121" s="191">
        <v>19000</v>
      </c>
      <c r="L121" s="168"/>
      <c r="M121" s="168">
        <f t="shared" si="5"/>
        <v>19000</v>
      </c>
      <c r="N121" s="167">
        <v>19000</v>
      </c>
      <c r="O121" s="168">
        <v>19000</v>
      </c>
      <c r="P121" s="168">
        <f t="shared" si="4"/>
        <v>19000</v>
      </c>
      <c r="Q121" s="168"/>
    </row>
    <row r="122" spans="1:17" ht="78.75">
      <c r="A122" s="81" t="s">
        <v>714</v>
      </c>
      <c r="B122" s="40">
        <v>900</v>
      </c>
      <c r="C122" s="41" t="s">
        <v>45</v>
      </c>
      <c r="D122" s="41" t="s">
        <v>45</v>
      </c>
      <c r="E122" s="41" t="s">
        <v>1230</v>
      </c>
      <c r="F122" s="41" t="s">
        <v>104</v>
      </c>
      <c r="G122" s="85"/>
      <c r="H122" s="125">
        <v>4000</v>
      </c>
      <c r="K122" s="191">
        <v>4000</v>
      </c>
      <c r="L122" s="168"/>
      <c r="M122" s="168">
        <f t="shared" si="5"/>
        <v>4000</v>
      </c>
      <c r="N122" s="167">
        <v>4000</v>
      </c>
      <c r="O122" s="168">
        <v>4000</v>
      </c>
      <c r="P122" s="168">
        <f t="shared" si="4"/>
        <v>4000</v>
      </c>
      <c r="Q122" s="168"/>
    </row>
    <row r="123" spans="1:17" ht="78.75">
      <c r="A123" s="39" t="s">
        <v>1396</v>
      </c>
      <c r="B123" s="40">
        <v>900</v>
      </c>
      <c r="C123" s="41" t="s">
        <v>45</v>
      </c>
      <c r="D123" s="41" t="s">
        <v>45</v>
      </c>
      <c r="E123" s="41" t="s">
        <v>1231</v>
      </c>
      <c r="F123" s="41" t="s">
        <v>104</v>
      </c>
      <c r="G123" s="85"/>
      <c r="H123" s="74">
        <v>9000</v>
      </c>
      <c r="K123" s="191">
        <v>9000</v>
      </c>
      <c r="L123" s="168"/>
      <c r="M123" s="168">
        <f t="shared" si="5"/>
        <v>9000</v>
      </c>
      <c r="N123" s="167">
        <v>9000</v>
      </c>
      <c r="O123" s="168">
        <v>9000</v>
      </c>
      <c r="P123" s="168">
        <f t="shared" si="4"/>
        <v>9000</v>
      </c>
      <c r="Q123" s="168"/>
    </row>
    <row r="124" spans="1:17" ht="64.5" customHeight="1">
      <c r="A124" s="39" t="s">
        <v>827</v>
      </c>
      <c r="B124" s="40">
        <v>900</v>
      </c>
      <c r="C124" s="41" t="s">
        <v>45</v>
      </c>
      <c r="D124" s="41" t="s">
        <v>45</v>
      </c>
      <c r="E124" s="41" t="s">
        <v>1232</v>
      </c>
      <c r="F124" s="41" t="s">
        <v>104</v>
      </c>
      <c r="G124" s="85"/>
      <c r="H124" s="125">
        <v>6000</v>
      </c>
      <c r="K124" s="191">
        <v>6000</v>
      </c>
      <c r="L124" s="168"/>
      <c r="M124" s="168">
        <f t="shared" si="5"/>
        <v>6000</v>
      </c>
      <c r="N124" s="167">
        <v>6000</v>
      </c>
      <c r="O124" s="168">
        <v>6000</v>
      </c>
      <c r="P124" s="168">
        <f t="shared" si="4"/>
        <v>6000</v>
      </c>
      <c r="Q124" s="168"/>
    </row>
    <row r="125" spans="1:17" ht="15.75">
      <c r="A125" s="112" t="s">
        <v>89</v>
      </c>
      <c r="B125" s="18" t="s">
        <v>97</v>
      </c>
      <c r="C125" s="18" t="s">
        <v>47</v>
      </c>
      <c r="D125" s="18" t="s">
        <v>364</v>
      </c>
      <c r="E125" s="18"/>
      <c r="F125" s="18"/>
      <c r="G125" s="166">
        <f>G126</f>
        <v>35000</v>
      </c>
      <c r="H125" s="82">
        <f>H126</f>
        <v>16582148.29</v>
      </c>
      <c r="I125" s="168"/>
      <c r="K125" s="191">
        <v>14015281.94</v>
      </c>
      <c r="L125" s="168"/>
      <c r="M125" s="168">
        <f t="shared" si="5"/>
        <v>14050281.94</v>
      </c>
      <c r="N125" s="167">
        <v>14189774.03</v>
      </c>
      <c r="O125" s="168">
        <v>14189774.03</v>
      </c>
      <c r="P125" s="168">
        <f t="shared" si="4"/>
        <v>14224774.03</v>
      </c>
      <c r="Q125" s="168"/>
    </row>
    <row r="126" spans="1:17" ht="15.75">
      <c r="A126" s="112" t="s">
        <v>102</v>
      </c>
      <c r="B126" s="18" t="s">
        <v>97</v>
      </c>
      <c r="C126" s="18" t="s">
        <v>47</v>
      </c>
      <c r="D126" s="18" t="s">
        <v>54</v>
      </c>
      <c r="E126" s="18"/>
      <c r="F126" s="18"/>
      <c r="G126" s="166">
        <f>SUM(G127:G143)</f>
        <v>35000</v>
      </c>
      <c r="H126" s="82">
        <f>SUM(H127:H143)</f>
        <v>16582148.29</v>
      </c>
      <c r="K126" s="191">
        <v>14015281.94</v>
      </c>
      <c r="L126" s="168"/>
      <c r="M126" s="168">
        <f t="shared" si="5"/>
        <v>14050281.94</v>
      </c>
      <c r="N126" s="167">
        <v>14189774.03</v>
      </c>
      <c r="O126" s="168">
        <v>14189774.03</v>
      </c>
      <c r="P126" s="168">
        <f t="shared" si="4"/>
        <v>14224774.03</v>
      </c>
      <c r="Q126" s="168"/>
    </row>
    <row r="127" spans="1:17" ht="78.75">
      <c r="A127" s="39" t="s">
        <v>274</v>
      </c>
      <c r="B127" s="17" t="s">
        <v>97</v>
      </c>
      <c r="C127" s="17" t="s">
        <v>47</v>
      </c>
      <c r="D127" s="17" t="s">
        <v>54</v>
      </c>
      <c r="E127" s="17" t="s">
        <v>1233</v>
      </c>
      <c r="F127" s="17" t="s">
        <v>72</v>
      </c>
      <c r="G127" s="85"/>
      <c r="H127" s="270">
        <v>4019156.26</v>
      </c>
      <c r="K127" s="191">
        <v>3976717.26</v>
      </c>
      <c r="L127" s="168"/>
      <c r="M127" s="168">
        <f t="shared" si="5"/>
        <v>3976717.26</v>
      </c>
      <c r="N127" s="167">
        <v>3976717.26</v>
      </c>
      <c r="O127" s="168">
        <v>3976717.26</v>
      </c>
      <c r="P127" s="168">
        <f t="shared" si="4"/>
        <v>3976717.26</v>
      </c>
      <c r="Q127" s="168"/>
    </row>
    <row r="128" spans="1:17" ht="94.5">
      <c r="A128" s="102" t="s">
        <v>381</v>
      </c>
      <c r="B128" s="72" t="s">
        <v>97</v>
      </c>
      <c r="C128" s="72" t="s">
        <v>47</v>
      </c>
      <c r="D128" s="72" t="s">
        <v>54</v>
      </c>
      <c r="E128" s="72" t="s">
        <v>1234</v>
      </c>
      <c r="F128" s="72" t="s">
        <v>72</v>
      </c>
      <c r="G128" s="120"/>
      <c r="H128" s="318">
        <v>19565.94</v>
      </c>
      <c r="K128" s="191">
        <v>9800</v>
      </c>
      <c r="L128" s="168"/>
      <c r="M128" s="168">
        <f t="shared" si="5"/>
        <v>9800</v>
      </c>
      <c r="N128" s="167">
        <v>9800</v>
      </c>
      <c r="O128" s="168">
        <v>9800</v>
      </c>
      <c r="P128" s="168">
        <f t="shared" si="4"/>
        <v>9800</v>
      </c>
      <c r="Q128" s="168"/>
    </row>
    <row r="129" spans="1:17" ht="110.25">
      <c r="A129" s="102" t="s">
        <v>365</v>
      </c>
      <c r="B129" s="72" t="s">
        <v>97</v>
      </c>
      <c r="C129" s="72" t="s">
        <v>47</v>
      </c>
      <c r="D129" s="72" t="s">
        <v>54</v>
      </c>
      <c r="E129" s="72" t="s">
        <v>1235</v>
      </c>
      <c r="F129" s="72" t="s">
        <v>72</v>
      </c>
      <c r="G129" s="120"/>
      <c r="H129" s="318">
        <v>1937027.5</v>
      </c>
      <c r="K129" s="191">
        <v>970170</v>
      </c>
      <c r="L129" s="168"/>
      <c r="M129" s="168">
        <f t="shared" si="5"/>
        <v>970170</v>
      </c>
      <c r="N129" s="167">
        <v>970170</v>
      </c>
      <c r="O129" s="168">
        <v>970170</v>
      </c>
      <c r="P129" s="168">
        <f t="shared" si="4"/>
        <v>970170</v>
      </c>
      <c r="Q129" s="168"/>
    </row>
    <row r="130" spans="1:17" ht="78.75">
      <c r="A130" s="39" t="s">
        <v>281</v>
      </c>
      <c r="B130" s="17" t="s">
        <v>97</v>
      </c>
      <c r="C130" s="17" t="s">
        <v>47</v>
      </c>
      <c r="D130" s="17" t="s">
        <v>54</v>
      </c>
      <c r="E130" s="17" t="s">
        <v>1236</v>
      </c>
      <c r="F130" s="17" t="s">
        <v>72</v>
      </c>
      <c r="G130" s="85">
        <v>-155000</v>
      </c>
      <c r="H130" s="318">
        <v>6524726.41</v>
      </c>
      <c r="K130" s="191">
        <v>6600949.68</v>
      </c>
      <c r="L130" s="168"/>
      <c r="M130" s="168">
        <f t="shared" si="5"/>
        <v>6445949.68</v>
      </c>
      <c r="N130" s="167">
        <v>6600949.68</v>
      </c>
      <c r="O130" s="168">
        <v>6600949.68</v>
      </c>
      <c r="P130" s="168">
        <f t="shared" si="4"/>
        <v>6445949.68</v>
      </c>
      <c r="Q130" s="168"/>
    </row>
    <row r="131" spans="1:17" ht="94.5">
      <c r="A131" s="102" t="s">
        <v>381</v>
      </c>
      <c r="B131" s="72" t="s">
        <v>97</v>
      </c>
      <c r="C131" s="72" t="s">
        <v>47</v>
      </c>
      <c r="D131" s="72" t="s">
        <v>54</v>
      </c>
      <c r="E131" s="72" t="s">
        <v>1237</v>
      </c>
      <c r="F131" s="72" t="s">
        <v>72</v>
      </c>
      <c r="G131" s="120"/>
      <c r="H131" s="318">
        <v>35218.68</v>
      </c>
      <c r="K131" s="191">
        <v>17640</v>
      </c>
      <c r="L131" s="168"/>
      <c r="M131" s="168">
        <f t="shared" si="5"/>
        <v>17640</v>
      </c>
      <c r="N131" s="167">
        <v>17640</v>
      </c>
      <c r="O131" s="168">
        <v>17640</v>
      </c>
      <c r="P131" s="168">
        <f t="shared" si="4"/>
        <v>17640</v>
      </c>
      <c r="Q131" s="168"/>
    </row>
    <row r="132" spans="1:17" ht="110.25">
      <c r="A132" s="102" t="s">
        <v>366</v>
      </c>
      <c r="B132" s="72" t="s">
        <v>97</v>
      </c>
      <c r="C132" s="72" t="s">
        <v>47</v>
      </c>
      <c r="D132" s="72" t="s">
        <v>54</v>
      </c>
      <c r="E132" s="72" t="s">
        <v>1238</v>
      </c>
      <c r="F132" s="72" t="s">
        <v>72</v>
      </c>
      <c r="G132" s="120"/>
      <c r="H132" s="318">
        <v>3486649.5</v>
      </c>
      <c r="K132" s="191">
        <v>1746305</v>
      </c>
      <c r="L132" s="168"/>
      <c r="M132" s="168">
        <f t="shared" si="5"/>
        <v>1746305</v>
      </c>
      <c r="N132" s="167">
        <v>1746305</v>
      </c>
      <c r="O132" s="168">
        <v>1746305</v>
      </c>
      <c r="P132" s="168">
        <f t="shared" si="4"/>
        <v>1746305</v>
      </c>
      <c r="Q132" s="168"/>
    </row>
    <row r="133" spans="1:17" ht="78.75">
      <c r="A133" s="102" t="s">
        <v>785</v>
      </c>
      <c r="B133" s="72" t="s">
        <v>97</v>
      </c>
      <c r="C133" s="72" t="s">
        <v>47</v>
      </c>
      <c r="D133" s="72" t="s">
        <v>54</v>
      </c>
      <c r="E133" s="72" t="s">
        <v>1239</v>
      </c>
      <c r="F133" s="72" t="s">
        <v>72</v>
      </c>
      <c r="G133" s="120"/>
      <c r="H133" s="128">
        <v>0</v>
      </c>
      <c r="K133" s="191">
        <v>0</v>
      </c>
      <c r="L133" s="168"/>
      <c r="M133" s="168">
        <f t="shared" si="5"/>
        <v>0</v>
      </c>
      <c r="N133" s="167">
        <v>0</v>
      </c>
      <c r="O133" s="168">
        <v>0</v>
      </c>
      <c r="P133" s="168">
        <f t="shared" si="4"/>
        <v>0</v>
      </c>
      <c r="Q133" s="168"/>
    </row>
    <row r="134" spans="1:17" ht="63">
      <c r="A134" s="102" t="s">
        <v>788</v>
      </c>
      <c r="B134" s="72" t="s">
        <v>97</v>
      </c>
      <c r="C134" s="72" t="s">
        <v>47</v>
      </c>
      <c r="D134" s="72" t="s">
        <v>54</v>
      </c>
      <c r="E134" s="72" t="s">
        <v>1240</v>
      </c>
      <c r="F134" s="72" t="s">
        <v>72</v>
      </c>
      <c r="G134" s="120"/>
      <c r="H134" s="128"/>
      <c r="K134" s="191">
        <v>0</v>
      </c>
      <c r="L134" s="168"/>
      <c r="M134" s="168">
        <f t="shared" si="5"/>
        <v>0</v>
      </c>
      <c r="N134" s="167">
        <v>0</v>
      </c>
      <c r="O134" s="168">
        <v>0</v>
      </c>
      <c r="P134" s="168">
        <f t="shared" si="4"/>
        <v>0</v>
      </c>
      <c r="Q134" s="168"/>
    </row>
    <row r="135" spans="1:17" ht="63">
      <c r="A135" s="102" t="s">
        <v>806</v>
      </c>
      <c r="B135" s="72" t="s">
        <v>97</v>
      </c>
      <c r="C135" s="72" t="s">
        <v>47</v>
      </c>
      <c r="D135" s="72" t="s">
        <v>54</v>
      </c>
      <c r="E135" s="72" t="s">
        <v>1241</v>
      </c>
      <c r="F135" s="72" t="s">
        <v>72</v>
      </c>
      <c r="G135" s="120"/>
      <c r="H135" s="128"/>
      <c r="K135" s="191">
        <v>0</v>
      </c>
      <c r="L135" s="168"/>
      <c r="M135" s="168">
        <f t="shared" si="5"/>
        <v>0</v>
      </c>
      <c r="N135" s="167">
        <v>0</v>
      </c>
      <c r="O135" s="168">
        <v>0</v>
      </c>
      <c r="P135" s="168">
        <f t="shared" si="4"/>
        <v>0</v>
      </c>
      <c r="Q135" s="168"/>
    </row>
    <row r="136" spans="1:17" ht="63">
      <c r="A136" s="102" t="s">
        <v>786</v>
      </c>
      <c r="B136" s="72" t="s">
        <v>97</v>
      </c>
      <c r="C136" s="72" t="s">
        <v>47</v>
      </c>
      <c r="D136" s="72" t="s">
        <v>54</v>
      </c>
      <c r="E136" s="72" t="s">
        <v>1242</v>
      </c>
      <c r="F136" s="72" t="s">
        <v>72</v>
      </c>
      <c r="G136" s="120">
        <v>190000</v>
      </c>
      <c r="H136" s="367">
        <v>190000</v>
      </c>
      <c r="K136" s="191">
        <v>496600</v>
      </c>
      <c r="L136" s="168"/>
      <c r="M136" s="168">
        <f t="shared" si="5"/>
        <v>686600</v>
      </c>
      <c r="N136" s="167">
        <v>496600</v>
      </c>
      <c r="O136" s="168">
        <v>496600</v>
      </c>
      <c r="P136" s="168">
        <f t="shared" si="4"/>
        <v>686600</v>
      </c>
      <c r="Q136" s="168"/>
    </row>
    <row r="137" spans="1:17" ht="78.75">
      <c r="A137" s="102" t="s">
        <v>787</v>
      </c>
      <c r="B137" s="72" t="s">
        <v>97</v>
      </c>
      <c r="C137" s="72" t="s">
        <v>47</v>
      </c>
      <c r="D137" s="72" t="s">
        <v>54</v>
      </c>
      <c r="E137" s="72" t="s">
        <v>1243</v>
      </c>
      <c r="F137" s="72" t="s">
        <v>72</v>
      </c>
      <c r="G137" s="120"/>
      <c r="H137" s="127"/>
      <c r="K137" s="191">
        <v>0</v>
      </c>
      <c r="L137" s="168"/>
      <c r="M137" s="168">
        <f t="shared" si="5"/>
        <v>0</v>
      </c>
      <c r="N137" s="167">
        <v>174492.09</v>
      </c>
      <c r="O137" s="168">
        <v>174492.09</v>
      </c>
      <c r="P137" s="168">
        <f t="shared" si="4"/>
        <v>174492.09</v>
      </c>
      <c r="Q137" s="168"/>
    </row>
    <row r="138" spans="1:17" ht="63">
      <c r="A138" s="102" t="s">
        <v>807</v>
      </c>
      <c r="B138" s="72" t="s">
        <v>97</v>
      </c>
      <c r="C138" s="72" t="s">
        <v>47</v>
      </c>
      <c r="D138" s="72" t="s">
        <v>54</v>
      </c>
      <c r="E138" s="72" t="s">
        <v>1244</v>
      </c>
      <c r="F138" s="72" t="s">
        <v>72</v>
      </c>
      <c r="G138" s="120"/>
      <c r="H138" s="128"/>
      <c r="K138" s="191">
        <v>0</v>
      </c>
      <c r="L138" s="168"/>
      <c r="M138" s="168">
        <f t="shared" si="5"/>
        <v>0</v>
      </c>
      <c r="N138" s="167">
        <v>0</v>
      </c>
      <c r="O138" s="168">
        <v>0</v>
      </c>
      <c r="P138" s="168">
        <f t="shared" si="4"/>
        <v>0</v>
      </c>
      <c r="Q138" s="168"/>
    </row>
    <row r="139" spans="1:17" ht="63">
      <c r="A139" s="102" t="s">
        <v>927</v>
      </c>
      <c r="B139" s="72" t="s">
        <v>97</v>
      </c>
      <c r="C139" s="72" t="s">
        <v>47</v>
      </c>
      <c r="D139" s="72" t="s">
        <v>54</v>
      </c>
      <c r="E139" s="72" t="s">
        <v>1245</v>
      </c>
      <c r="F139" s="72" t="s">
        <v>72</v>
      </c>
      <c r="G139" s="120"/>
      <c r="H139" s="113">
        <v>339500</v>
      </c>
      <c r="K139" s="191">
        <v>132000</v>
      </c>
      <c r="L139" s="168"/>
      <c r="M139" s="168">
        <f t="shared" si="5"/>
        <v>132000</v>
      </c>
      <c r="N139" s="167">
        <v>132000</v>
      </c>
      <c r="O139" s="168">
        <v>132000</v>
      </c>
      <c r="P139" s="168">
        <f t="shared" si="4"/>
        <v>132000</v>
      </c>
      <c r="Q139" s="168"/>
    </row>
    <row r="140" spans="1:17" ht="78.75">
      <c r="A140" s="102" t="s">
        <v>1428</v>
      </c>
      <c r="B140" s="72" t="s">
        <v>97</v>
      </c>
      <c r="C140" s="72" t="s">
        <v>47</v>
      </c>
      <c r="D140" s="72" t="s">
        <v>54</v>
      </c>
      <c r="E140" s="72" t="s">
        <v>1429</v>
      </c>
      <c r="F140" s="72" t="s">
        <v>72</v>
      </c>
      <c r="G140" s="72"/>
      <c r="H140" s="113">
        <v>30304</v>
      </c>
      <c r="L140" s="168"/>
      <c r="M140" s="168"/>
      <c r="O140" s="168"/>
      <c r="P140" s="168"/>
      <c r="Q140" s="168"/>
    </row>
    <row r="141" spans="1:17" ht="68.25" customHeight="1">
      <c r="A141" s="102" t="s">
        <v>1069</v>
      </c>
      <c r="B141" s="72" t="s">
        <v>97</v>
      </c>
      <c r="C141" s="72" t="s">
        <v>47</v>
      </c>
      <c r="D141" s="72" t="s">
        <v>54</v>
      </c>
      <c r="E141" s="72" t="s">
        <v>1246</v>
      </c>
      <c r="F141" s="72" t="s">
        <v>72</v>
      </c>
      <c r="G141" s="120"/>
      <c r="H141" s="113"/>
      <c r="K141" s="191">
        <v>65100</v>
      </c>
      <c r="L141" s="168"/>
      <c r="M141" s="168">
        <f t="shared" si="5"/>
        <v>65100</v>
      </c>
      <c r="N141" s="167">
        <v>65100</v>
      </c>
      <c r="O141" s="168">
        <v>65100</v>
      </c>
      <c r="P141" s="168">
        <f t="shared" si="4"/>
        <v>65100</v>
      </c>
      <c r="Q141" s="168"/>
    </row>
    <row r="142" spans="1:17" ht="95.25" customHeight="1">
      <c r="A142" s="102" t="s">
        <v>828</v>
      </c>
      <c r="B142" s="72" t="s">
        <v>97</v>
      </c>
      <c r="C142" s="72" t="s">
        <v>47</v>
      </c>
      <c r="D142" s="72" t="s">
        <v>54</v>
      </c>
      <c r="E142" s="72" t="s">
        <v>1247</v>
      </c>
      <c r="F142" s="72" t="s">
        <v>72</v>
      </c>
      <c r="G142" s="120"/>
      <c r="H142" s="113"/>
      <c r="L142" s="168"/>
      <c r="M142" s="168"/>
      <c r="O142" s="168"/>
      <c r="P142" s="168"/>
      <c r="Q142" s="168"/>
    </row>
    <row r="143" spans="1:17" ht="126">
      <c r="A143" s="102" t="s">
        <v>1352</v>
      </c>
      <c r="B143" s="72" t="s">
        <v>97</v>
      </c>
      <c r="C143" s="72" t="s">
        <v>47</v>
      </c>
      <c r="D143" s="72" t="s">
        <v>54</v>
      </c>
      <c r="E143" s="72" t="s">
        <v>1347</v>
      </c>
      <c r="F143" s="72" t="s">
        <v>72</v>
      </c>
      <c r="G143" s="120"/>
      <c r="H143" s="128"/>
      <c r="K143" s="191">
        <v>0</v>
      </c>
      <c r="L143" s="168"/>
      <c r="M143" s="168">
        <f t="shared" si="5"/>
        <v>0</v>
      </c>
      <c r="N143" s="167">
        <v>0</v>
      </c>
      <c r="O143" s="168">
        <v>0</v>
      </c>
      <c r="P143" s="168">
        <f t="shared" si="4"/>
        <v>0</v>
      </c>
      <c r="Q143" s="168"/>
    </row>
    <row r="144" spans="1:17" ht="15.75">
      <c r="A144" s="112" t="s">
        <v>155</v>
      </c>
      <c r="B144" s="18" t="s">
        <v>97</v>
      </c>
      <c r="C144" s="18" t="s">
        <v>143</v>
      </c>
      <c r="D144" s="18" t="s">
        <v>364</v>
      </c>
      <c r="E144" s="18"/>
      <c r="F144" s="18"/>
      <c r="G144" s="166">
        <f>G145+G148+G150+G152</f>
        <v>0</v>
      </c>
      <c r="H144" s="82">
        <f>H145+H148+H150+H152</f>
        <v>14680622.76</v>
      </c>
      <c r="K144" s="191">
        <v>9510945.82</v>
      </c>
      <c r="L144" s="168"/>
      <c r="M144" s="168">
        <f t="shared" si="5"/>
        <v>9510945.82</v>
      </c>
      <c r="N144" s="167">
        <v>9510945.82</v>
      </c>
      <c r="O144" s="168">
        <v>9510945.82</v>
      </c>
      <c r="P144" s="168">
        <f t="shared" si="4"/>
        <v>9510945.82</v>
      </c>
      <c r="Q144" s="168"/>
    </row>
    <row r="145" spans="1:17" ht="15.75">
      <c r="A145" s="112" t="s">
        <v>156</v>
      </c>
      <c r="B145" s="18" t="s">
        <v>97</v>
      </c>
      <c r="C145" s="18" t="s">
        <v>143</v>
      </c>
      <c r="D145" s="18" t="s">
        <v>54</v>
      </c>
      <c r="E145" s="18"/>
      <c r="F145" s="18"/>
      <c r="G145" s="166">
        <f>SUM(G146:G147)</f>
        <v>0</v>
      </c>
      <c r="H145" s="82">
        <f>SUM(H146:H147)</f>
        <v>1437903.6</v>
      </c>
      <c r="K145" s="191">
        <v>1271601.12</v>
      </c>
      <c r="L145" s="168"/>
      <c r="M145" s="168">
        <f t="shared" si="5"/>
        <v>1271601.12</v>
      </c>
      <c r="N145" s="167">
        <v>1271601.12</v>
      </c>
      <c r="O145" s="168">
        <v>1271601.12</v>
      </c>
      <c r="P145" s="168">
        <f t="shared" si="4"/>
        <v>1271601.12</v>
      </c>
      <c r="Q145" s="168"/>
    </row>
    <row r="146" spans="1:17" ht="78.75">
      <c r="A146" s="102" t="s">
        <v>400</v>
      </c>
      <c r="B146" s="72" t="s">
        <v>97</v>
      </c>
      <c r="C146" s="72" t="s">
        <v>143</v>
      </c>
      <c r="D146" s="72" t="s">
        <v>54</v>
      </c>
      <c r="E146" s="72" t="s">
        <v>1248</v>
      </c>
      <c r="F146" s="72" t="s">
        <v>104</v>
      </c>
      <c r="G146" s="120"/>
      <c r="H146" s="74">
        <v>19221.24</v>
      </c>
      <c r="K146" s="191">
        <v>16265.04</v>
      </c>
      <c r="L146" s="168"/>
      <c r="M146" s="168">
        <f t="shared" si="5"/>
        <v>16265.04</v>
      </c>
      <c r="N146" s="167">
        <v>16265.04</v>
      </c>
      <c r="O146" s="168">
        <v>16265.04</v>
      </c>
      <c r="P146" s="168">
        <f t="shared" si="4"/>
        <v>16265.04</v>
      </c>
      <c r="Q146" s="168"/>
    </row>
    <row r="147" spans="1:17" ht="66" customHeight="1">
      <c r="A147" s="102" t="s">
        <v>345</v>
      </c>
      <c r="B147" s="72" t="s">
        <v>97</v>
      </c>
      <c r="C147" s="72" t="s">
        <v>143</v>
      </c>
      <c r="D147" s="72" t="s">
        <v>54</v>
      </c>
      <c r="E147" s="72" t="s">
        <v>1248</v>
      </c>
      <c r="F147" s="72" t="s">
        <v>73</v>
      </c>
      <c r="G147" s="120"/>
      <c r="H147" s="113">
        <v>1418682.36</v>
      </c>
      <c r="K147" s="191">
        <v>1255336.08</v>
      </c>
      <c r="L147" s="168"/>
      <c r="M147" s="168">
        <f t="shared" si="5"/>
        <v>1255336.08</v>
      </c>
      <c r="N147" s="167">
        <v>1255336.08</v>
      </c>
      <c r="O147" s="168">
        <v>1255336.08</v>
      </c>
      <c r="P147" s="168">
        <f t="shared" si="4"/>
        <v>1255336.08</v>
      </c>
      <c r="Q147" s="168"/>
    </row>
    <row r="148" spans="1:17" ht="15.75">
      <c r="A148" s="112" t="s">
        <v>130</v>
      </c>
      <c r="B148" s="18" t="s">
        <v>97</v>
      </c>
      <c r="C148" s="18" t="s">
        <v>143</v>
      </c>
      <c r="D148" s="18" t="s">
        <v>149</v>
      </c>
      <c r="E148" s="18"/>
      <c r="F148" s="18"/>
      <c r="G148" s="166">
        <f>G149</f>
        <v>0</v>
      </c>
      <c r="H148" s="82">
        <f>H149</f>
        <v>0</v>
      </c>
      <c r="K148" s="191">
        <v>870313.5</v>
      </c>
      <c r="L148" s="168"/>
      <c r="M148" s="168">
        <f t="shared" si="5"/>
        <v>870313.5</v>
      </c>
      <c r="N148" s="167">
        <v>870313.5</v>
      </c>
      <c r="O148" s="168">
        <v>870313.5</v>
      </c>
      <c r="P148" s="168">
        <f t="shared" si="4"/>
        <v>870313.5</v>
      </c>
      <c r="Q148" s="168"/>
    </row>
    <row r="149" spans="1:17" ht="47.25">
      <c r="A149" s="132" t="s">
        <v>693</v>
      </c>
      <c r="B149" s="72" t="s">
        <v>97</v>
      </c>
      <c r="C149" s="72" t="s">
        <v>143</v>
      </c>
      <c r="D149" s="72" t="s">
        <v>149</v>
      </c>
      <c r="E149" s="72" t="s">
        <v>1249</v>
      </c>
      <c r="F149" s="72" t="s">
        <v>73</v>
      </c>
      <c r="G149" s="120"/>
      <c r="H149" s="120"/>
      <c r="K149" s="191">
        <v>870313.5</v>
      </c>
      <c r="L149" s="168"/>
      <c r="M149" s="168">
        <f t="shared" si="5"/>
        <v>870313.5</v>
      </c>
      <c r="N149" s="167">
        <v>870313.5</v>
      </c>
      <c r="O149" s="168">
        <v>870313.5</v>
      </c>
      <c r="P149" s="168">
        <f t="shared" si="4"/>
        <v>870313.5</v>
      </c>
      <c r="Q149" s="168"/>
    </row>
    <row r="150" spans="1:17" ht="15.75">
      <c r="A150" s="112" t="s">
        <v>131</v>
      </c>
      <c r="B150" s="77" t="s">
        <v>97</v>
      </c>
      <c r="C150" s="77" t="s">
        <v>143</v>
      </c>
      <c r="D150" s="77" t="s">
        <v>43</v>
      </c>
      <c r="E150" s="66"/>
      <c r="F150" s="66"/>
      <c r="G150" s="166">
        <f>G151</f>
        <v>0</v>
      </c>
      <c r="H150" s="82">
        <f>H151</f>
        <v>13242719.16</v>
      </c>
      <c r="K150" s="191">
        <v>7360531.2</v>
      </c>
      <c r="L150" s="168"/>
      <c r="M150" s="168">
        <f t="shared" si="5"/>
        <v>7360531.2</v>
      </c>
      <c r="N150" s="167">
        <v>7360531.2</v>
      </c>
      <c r="O150" s="168">
        <v>7360531.2</v>
      </c>
      <c r="P150" s="168">
        <f t="shared" si="4"/>
        <v>7360531.2</v>
      </c>
      <c r="Q150" s="168"/>
    </row>
    <row r="151" spans="1:17" ht="78.75">
      <c r="A151" s="102" t="s">
        <v>718</v>
      </c>
      <c r="B151" s="72" t="s">
        <v>97</v>
      </c>
      <c r="C151" s="72" t="s">
        <v>143</v>
      </c>
      <c r="D151" s="72" t="s">
        <v>43</v>
      </c>
      <c r="E151" s="72" t="s">
        <v>1250</v>
      </c>
      <c r="F151" s="72" t="s">
        <v>680</v>
      </c>
      <c r="G151" s="120"/>
      <c r="H151" s="74">
        <v>13242719.16</v>
      </c>
      <c r="K151" s="191">
        <v>7360531.2</v>
      </c>
      <c r="L151" s="168"/>
      <c r="M151" s="168">
        <f t="shared" si="5"/>
        <v>7360531.2</v>
      </c>
      <c r="N151" s="167">
        <v>7360531.2</v>
      </c>
      <c r="O151" s="168">
        <v>7360531.2</v>
      </c>
      <c r="P151" s="168">
        <f t="shared" si="4"/>
        <v>7360531.2</v>
      </c>
      <c r="Q151" s="168"/>
    </row>
    <row r="152" spans="1:17" ht="15.75">
      <c r="A152" s="79" t="s">
        <v>209</v>
      </c>
      <c r="B152" s="77" t="s">
        <v>97</v>
      </c>
      <c r="C152" s="77" t="s">
        <v>143</v>
      </c>
      <c r="D152" s="77" t="s">
        <v>44</v>
      </c>
      <c r="E152" s="77"/>
      <c r="F152" s="77"/>
      <c r="G152" s="166">
        <f>SUM(G153:G156)</f>
        <v>0</v>
      </c>
      <c r="H152" s="82">
        <f>SUM(H153:H156)</f>
        <v>0</v>
      </c>
      <c r="K152" s="191">
        <v>8500</v>
      </c>
      <c r="L152" s="168"/>
      <c r="M152" s="168">
        <f t="shared" si="5"/>
        <v>8500</v>
      </c>
      <c r="N152" s="167">
        <v>8500</v>
      </c>
      <c r="O152" s="168">
        <v>8500</v>
      </c>
      <c r="P152" s="168">
        <f t="shared" si="4"/>
        <v>8500</v>
      </c>
      <c r="Q152" s="168"/>
    </row>
    <row r="153" spans="1:17" ht="64.5" customHeight="1">
      <c r="A153" s="81" t="s">
        <v>1011</v>
      </c>
      <c r="B153" s="72" t="s">
        <v>97</v>
      </c>
      <c r="C153" s="17" t="s">
        <v>143</v>
      </c>
      <c r="D153" s="17" t="s">
        <v>44</v>
      </c>
      <c r="E153" s="72" t="s">
        <v>1251</v>
      </c>
      <c r="F153" s="17" t="s">
        <v>104</v>
      </c>
      <c r="G153" s="85"/>
      <c r="H153" s="115"/>
      <c r="K153" s="191">
        <v>2000</v>
      </c>
      <c r="L153" s="168"/>
      <c r="M153" s="168">
        <f t="shared" si="5"/>
        <v>2000</v>
      </c>
      <c r="N153" s="167">
        <v>2000</v>
      </c>
      <c r="O153" s="168">
        <v>2000</v>
      </c>
      <c r="P153" s="168">
        <f t="shared" si="4"/>
        <v>2000</v>
      </c>
      <c r="Q153" s="168"/>
    </row>
    <row r="154" spans="1:17" ht="84" customHeight="1">
      <c r="A154" s="81" t="s">
        <v>1012</v>
      </c>
      <c r="B154" s="72" t="s">
        <v>97</v>
      </c>
      <c r="C154" s="17" t="s">
        <v>143</v>
      </c>
      <c r="D154" s="17" t="s">
        <v>44</v>
      </c>
      <c r="E154" s="72" t="s">
        <v>1252</v>
      </c>
      <c r="F154" s="17" t="s">
        <v>104</v>
      </c>
      <c r="G154" s="85"/>
      <c r="H154" s="115"/>
      <c r="K154" s="191">
        <v>3500</v>
      </c>
      <c r="L154" s="168"/>
      <c r="M154" s="168">
        <f t="shared" si="5"/>
        <v>3500</v>
      </c>
      <c r="N154" s="167">
        <v>3500</v>
      </c>
      <c r="O154" s="168">
        <v>3500</v>
      </c>
      <c r="P154" s="168">
        <f t="shared" si="4"/>
        <v>3500</v>
      </c>
      <c r="Q154" s="168"/>
    </row>
    <row r="155" spans="1:17" ht="63">
      <c r="A155" s="81" t="s">
        <v>1014</v>
      </c>
      <c r="B155" s="72" t="s">
        <v>97</v>
      </c>
      <c r="C155" s="17" t="s">
        <v>143</v>
      </c>
      <c r="D155" s="17" t="s">
        <v>44</v>
      </c>
      <c r="E155" s="72" t="s">
        <v>1253</v>
      </c>
      <c r="F155" s="17" t="s">
        <v>104</v>
      </c>
      <c r="G155" s="85"/>
      <c r="H155" s="115"/>
      <c r="K155" s="191">
        <v>0</v>
      </c>
      <c r="L155" s="168"/>
      <c r="M155" s="168">
        <f t="shared" si="5"/>
        <v>0</v>
      </c>
      <c r="N155" s="167">
        <v>0</v>
      </c>
      <c r="O155" s="168">
        <v>0</v>
      </c>
      <c r="P155" s="168">
        <f t="shared" si="4"/>
        <v>0</v>
      </c>
      <c r="Q155" s="168"/>
    </row>
    <row r="156" spans="1:17" ht="78.75">
      <c r="A156" s="81" t="s">
        <v>1013</v>
      </c>
      <c r="B156" s="17" t="s">
        <v>97</v>
      </c>
      <c r="C156" s="17" t="s">
        <v>143</v>
      </c>
      <c r="D156" s="17" t="s">
        <v>44</v>
      </c>
      <c r="E156" s="72" t="s">
        <v>1254</v>
      </c>
      <c r="F156" s="17" t="s">
        <v>104</v>
      </c>
      <c r="G156" s="85"/>
      <c r="H156" s="113"/>
      <c r="K156" s="191">
        <v>3000</v>
      </c>
      <c r="L156" s="168"/>
      <c r="M156" s="168">
        <f t="shared" si="5"/>
        <v>3000</v>
      </c>
      <c r="N156" s="167">
        <v>3000</v>
      </c>
      <c r="O156" s="168">
        <v>3000</v>
      </c>
      <c r="P156" s="168">
        <f t="shared" si="4"/>
        <v>3000</v>
      </c>
      <c r="Q156" s="168"/>
    </row>
    <row r="157" spans="1:17" ht="15.75">
      <c r="A157" s="112" t="s">
        <v>132</v>
      </c>
      <c r="B157" s="18" t="s">
        <v>97</v>
      </c>
      <c r="C157" s="18" t="s">
        <v>1317</v>
      </c>
      <c r="D157" s="18" t="s">
        <v>364</v>
      </c>
      <c r="E157" s="18"/>
      <c r="F157" s="18"/>
      <c r="G157" s="166">
        <f>G158</f>
        <v>0</v>
      </c>
      <c r="H157" s="82">
        <f>H158</f>
        <v>1175774</v>
      </c>
      <c r="K157" s="191">
        <v>863721</v>
      </c>
      <c r="L157" s="168"/>
      <c r="M157" s="168">
        <f t="shared" si="5"/>
        <v>863721</v>
      </c>
      <c r="N157" s="167">
        <v>863721</v>
      </c>
      <c r="O157" s="168">
        <v>863721</v>
      </c>
      <c r="P157" s="168">
        <f t="shared" si="4"/>
        <v>863721</v>
      </c>
      <c r="Q157" s="168"/>
    </row>
    <row r="158" spans="1:17" ht="15.75">
      <c r="A158" s="112" t="s">
        <v>142</v>
      </c>
      <c r="B158" s="18" t="s">
        <v>97</v>
      </c>
      <c r="C158" s="18" t="s">
        <v>1317</v>
      </c>
      <c r="D158" s="18" t="s">
        <v>80</v>
      </c>
      <c r="E158" s="18"/>
      <c r="F158" s="18"/>
      <c r="G158" s="166">
        <f>SUM(G159:G162)</f>
        <v>0</v>
      </c>
      <c r="H158" s="82">
        <f>SUM(H159:H162)</f>
        <v>1175774</v>
      </c>
      <c r="K158" s="191">
        <v>863721</v>
      </c>
      <c r="L158" s="168"/>
      <c r="M158" s="168">
        <f t="shared" si="5"/>
        <v>863721</v>
      </c>
      <c r="N158" s="167">
        <v>863721</v>
      </c>
      <c r="O158" s="168">
        <v>863721</v>
      </c>
      <c r="P158" s="168">
        <f t="shared" si="4"/>
        <v>863721</v>
      </c>
      <c r="Q158" s="168"/>
    </row>
    <row r="159" spans="1:17" ht="84" customHeight="1">
      <c r="A159" s="39" t="s">
        <v>449</v>
      </c>
      <c r="B159" s="17" t="s">
        <v>97</v>
      </c>
      <c r="C159" s="17" t="s">
        <v>1317</v>
      </c>
      <c r="D159" s="17" t="s">
        <v>80</v>
      </c>
      <c r="E159" s="17" t="s">
        <v>1256</v>
      </c>
      <c r="F159" s="17" t="s">
        <v>104</v>
      </c>
      <c r="G159" s="85"/>
      <c r="H159" s="58">
        <v>400000</v>
      </c>
      <c r="K159" s="191">
        <v>250000</v>
      </c>
      <c r="L159" s="168"/>
      <c r="M159" s="168">
        <f t="shared" si="5"/>
        <v>250000</v>
      </c>
      <c r="N159" s="167">
        <v>250000</v>
      </c>
      <c r="O159" s="168">
        <v>250000</v>
      </c>
      <c r="P159" s="168">
        <f t="shared" si="4"/>
        <v>250000</v>
      </c>
      <c r="Q159" s="168"/>
    </row>
    <row r="160" spans="1:17" ht="68.25" customHeight="1">
      <c r="A160" s="39" t="s">
        <v>635</v>
      </c>
      <c r="B160" s="17" t="s">
        <v>97</v>
      </c>
      <c r="C160" s="17" t="s">
        <v>1317</v>
      </c>
      <c r="D160" s="17" t="s">
        <v>80</v>
      </c>
      <c r="E160" s="17" t="s">
        <v>1257</v>
      </c>
      <c r="F160" s="17" t="s">
        <v>104</v>
      </c>
      <c r="G160" s="85"/>
      <c r="H160" s="58">
        <v>98650</v>
      </c>
      <c r="K160" s="191">
        <v>164120</v>
      </c>
      <c r="L160" s="168"/>
      <c r="M160" s="168">
        <f t="shared" si="5"/>
        <v>164120</v>
      </c>
      <c r="N160" s="167">
        <v>164120</v>
      </c>
      <c r="O160" s="168">
        <v>164120</v>
      </c>
      <c r="P160" s="168">
        <f t="shared" si="4"/>
        <v>164120</v>
      </c>
      <c r="Q160" s="168"/>
    </row>
    <row r="161" spans="1:17" ht="102.75" customHeight="1">
      <c r="A161" s="39" t="s">
        <v>1071</v>
      </c>
      <c r="B161" s="17" t="s">
        <v>97</v>
      </c>
      <c r="C161" s="17" t="s">
        <v>1317</v>
      </c>
      <c r="D161" s="17" t="s">
        <v>80</v>
      </c>
      <c r="E161" s="17" t="s">
        <v>1258</v>
      </c>
      <c r="F161" s="17" t="s">
        <v>103</v>
      </c>
      <c r="G161" s="85"/>
      <c r="H161" s="58">
        <v>677124</v>
      </c>
      <c r="K161" s="191">
        <v>170000</v>
      </c>
      <c r="L161" s="168"/>
      <c r="M161" s="168">
        <f t="shared" si="5"/>
        <v>170000</v>
      </c>
      <c r="N161" s="167">
        <v>170000</v>
      </c>
      <c r="O161" s="168">
        <v>370000</v>
      </c>
      <c r="P161" s="168">
        <f aca="true" t="shared" si="6" ref="P161:P220">O161+G161</f>
        <v>370000</v>
      </c>
      <c r="Q161" s="168"/>
    </row>
    <row r="162" spans="1:17" ht="66.75" customHeight="1">
      <c r="A162" s="39" t="s">
        <v>636</v>
      </c>
      <c r="B162" s="17" t="s">
        <v>97</v>
      </c>
      <c r="C162" s="17" t="s">
        <v>1317</v>
      </c>
      <c r="D162" s="17" t="s">
        <v>80</v>
      </c>
      <c r="E162" s="17" t="s">
        <v>1258</v>
      </c>
      <c r="F162" s="17" t="s">
        <v>104</v>
      </c>
      <c r="G162" s="85"/>
      <c r="H162" s="58"/>
      <c r="K162" s="191">
        <v>279601</v>
      </c>
      <c r="L162" s="168"/>
      <c r="M162" s="168">
        <f t="shared" si="5"/>
        <v>279601</v>
      </c>
      <c r="N162" s="167">
        <v>279601</v>
      </c>
      <c r="O162" s="168">
        <v>79601</v>
      </c>
      <c r="P162" s="168">
        <f t="shared" si="6"/>
        <v>79601</v>
      </c>
      <c r="Q162" s="168"/>
    </row>
    <row r="163" spans="1:17" ht="15.75">
      <c r="A163" s="110" t="s">
        <v>81</v>
      </c>
      <c r="B163" s="111" t="s">
        <v>82</v>
      </c>
      <c r="C163" s="111"/>
      <c r="D163" s="111"/>
      <c r="E163" s="111"/>
      <c r="F163" s="111"/>
      <c r="G163" s="313">
        <f>G164</f>
        <v>0</v>
      </c>
      <c r="H163" s="94">
        <f>H164</f>
        <v>1328360.13</v>
      </c>
      <c r="K163" s="191">
        <v>1296740.2</v>
      </c>
      <c r="L163" s="168"/>
      <c r="M163" s="168">
        <f t="shared" si="5"/>
        <v>1296740.2</v>
      </c>
      <c r="N163" s="167">
        <v>1296740.2</v>
      </c>
      <c r="O163" s="168">
        <v>1296740.2</v>
      </c>
      <c r="P163" s="168">
        <f t="shared" si="6"/>
        <v>1296740.2</v>
      </c>
      <c r="Q163" s="168"/>
    </row>
    <row r="164" spans="1:17" ht="15.75">
      <c r="A164" s="112" t="s">
        <v>176</v>
      </c>
      <c r="B164" s="18" t="s">
        <v>82</v>
      </c>
      <c r="C164" s="18" t="s">
        <v>54</v>
      </c>
      <c r="D164" s="18" t="s">
        <v>364</v>
      </c>
      <c r="E164" s="18"/>
      <c r="F164" s="18"/>
      <c r="G164" s="166">
        <f>G165</f>
        <v>0</v>
      </c>
      <c r="H164" s="82">
        <f>H165</f>
        <v>1328360.13</v>
      </c>
      <c r="K164" s="191">
        <v>1296740.2</v>
      </c>
      <c r="L164" s="168"/>
      <c r="M164" s="168">
        <f t="shared" si="5"/>
        <v>1296740.2</v>
      </c>
      <c r="N164" s="167">
        <v>1296740.2</v>
      </c>
      <c r="O164" s="168">
        <v>1296740.2</v>
      </c>
      <c r="P164" s="168">
        <f t="shared" si="6"/>
        <v>1296740.2</v>
      </c>
      <c r="Q164" s="168"/>
    </row>
    <row r="165" spans="1:17" ht="63">
      <c r="A165" s="112" t="s">
        <v>154</v>
      </c>
      <c r="B165" s="18" t="s">
        <v>82</v>
      </c>
      <c r="C165" s="18" t="s">
        <v>54</v>
      </c>
      <c r="D165" s="18" t="s">
        <v>149</v>
      </c>
      <c r="E165" s="18"/>
      <c r="F165" s="18"/>
      <c r="G165" s="166">
        <f>SUM(G166:G169)</f>
        <v>0</v>
      </c>
      <c r="H165" s="82">
        <f>SUM(H166:H169)</f>
        <v>1328360.13</v>
      </c>
      <c r="K165" s="191">
        <v>1296740.2</v>
      </c>
      <c r="L165" s="168"/>
      <c r="M165" s="168">
        <f t="shared" si="5"/>
        <v>1296740.2</v>
      </c>
      <c r="N165" s="167">
        <v>1296740.2</v>
      </c>
      <c r="O165" s="168">
        <v>1296740.2</v>
      </c>
      <c r="P165" s="168">
        <f t="shared" si="6"/>
        <v>1296740.2</v>
      </c>
      <c r="Q165" s="168"/>
    </row>
    <row r="166" spans="1:17" ht="94.5">
      <c r="A166" s="70" t="s">
        <v>681</v>
      </c>
      <c r="B166" s="17" t="s">
        <v>82</v>
      </c>
      <c r="C166" s="17" t="s">
        <v>54</v>
      </c>
      <c r="D166" s="17" t="s">
        <v>149</v>
      </c>
      <c r="E166" s="17" t="s">
        <v>1259</v>
      </c>
      <c r="F166" s="17" t="s">
        <v>103</v>
      </c>
      <c r="G166" s="85"/>
      <c r="H166" s="74">
        <v>530330.64</v>
      </c>
      <c r="K166" s="191">
        <v>509915.28</v>
      </c>
      <c r="L166" s="168"/>
      <c r="M166" s="168">
        <f t="shared" si="5"/>
        <v>509915.28</v>
      </c>
      <c r="N166" s="167">
        <v>509915.28</v>
      </c>
      <c r="O166" s="168">
        <v>509915.28</v>
      </c>
      <c r="P166" s="168">
        <f t="shared" si="6"/>
        <v>509915.28</v>
      </c>
      <c r="Q166" s="168"/>
    </row>
    <row r="167" spans="1:17" ht="94.5">
      <c r="A167" s="39" t="s">
        <v>367</v>
      </c>
      <c r="B167" s="17" t="s">
        <v>82</v>
      </c>
      <c r="C167" s="17" t="s">
        <v>54</v>
      </c>
      <c r="D167" s="17" t="s">
        <v>149</v>
      </c>
      <c r="E167" s="17" t="s">
        <v>1260</v>
      </c>
      <c r="F167" s="17" t="s">
        <v>103</v>
      </c>
      <c r="G167" s="85"/>
      <c r="H167" s="74">
        <v>257933.49</v>
      </c>
      <c r="K167" s="191">
        <v>247953.91999999998</v>
      </c>
      <c r="L167" s="168"/>
      <c r="M167" s="168">
        <f t="shared" si="5"/>
        <v>247953.91999999998</v>
      </c>
      <c r="N167" s="167">
        <v>247953.91999999998</v>
      </c>
      <c r="O167" s="168">
        <v>247953.91999999998</v>
      </c>
      <c r="P167" s="168">
        <f t="shared" si="6"/>
        <v>247953.91999999998</v>
      </c>
      <c r="Q167" s="168"/>
    </row>
    <row r="168" spans="1:17" ht="53.25" customHeight="1">
      <c r="A168" s="39" t="s">
        <v>387</v>
      </c>
      <c r="B168" s="17" t="s">
        <v>82</v>
      </c>
      <c r="C168" s="17" t="s">
        <v>54</v>
      </c>
      <c r="D168" s="17" t="s">
        <v>149</v>
      </c>
      <c r="E168" s="17" t="s">
        <v>1260</v>
      </c>
      <c r="F168" s="17" t="s">
        <v>104</v>
      </c>
      <c r="G168" s="85"/>
      <c r="H168" s="74">
        <v>520479</v>
      </c>
      <c r="K168" s="191">
        <v>520479</v>
      </c>
      <c r="L168" s="168"/>
      <c r="M168" s="168">
        <f t="shared" si="5"/>
        <v>520479</v>
      </c>
      <c r="N168" s="167">
        <v>520479</v>
      </c>
      <c r="O168" s="168">
        <v>520479</v>
      </c>
      <c r="P168" s="168">
        <f t="shared" si="6"/>
        <v>520479</v>
      </c>
      <c r="Q168" s="168"/>
    </row>
    <row r="169" spans="1:17" ht="47.25">
      <c r="A169" s="39" t="s">
        <v>668</v>
      </c>
      <c r="B169" s="17" t="s">
        <v>82</v>
      </c>
      <c r="C169" s="17" t="s">
        <v>54</v>
      </c>
      <c r="D169" s="17" t="s">
        <v>149</v>
      </c>
      <c r="E169" s="17" t="s">
        <v>1260</v>
      </c>
      <c r="F169" s="17" t="s">
        <v>73</v>
      </c>
      <c r="G169" s="85"/>
      <c r="H169" s="74">
        <v>19617</v>
      </c>
      <c r="K169" s="191">
        <v>18392</v>
      </c>
      <c r="L169" s="168"/>
      <c r="M169" s="168">
        <f t="shared" si="5"/>
        <v>18392</v>
      </c>
      <c r="N169" s="167">
        <v>18392</v>
      </c>
      <c r="O169" s="168">
        <v>18392</v>
      </c>
      <c r="P169" s="168">
        <f t="shared" si="6"/>
        <v>18392</v>
      </c>
      <c r="Q169" s="168"/>
    </row>
    <row r="170" spans="1:17" ht="15.75">
      <c r="A170" s="112" t="s">
        <v>155</v>
      </c>
      <c r="B170" s="18" t="s">
        <v>82</v>
      </c>
      <c r="C170" s="18" t="s">
        <v>143</v>
      </c>
      <c r="D170" s="77" t="s">
        <v>364</v>
      </c>
      <c r="E170" s="77"/>
      <c r="F170" s="77"/>
      <c r="G170" s="166">
        <f>G171</f>
        <v>0</v>
      </c>
      <c r="H170" s="82">
        <f>H171</f>
        <v>0</v>
      </c>
      <c r="K170" s="191">
        <v>0</v>
      </c>
      <c r="L170" s="168"/>
      <c r="M170" s="168">
        <f t="shared" si="5"/>
        <v>0</v>
      </c>
      <c r="N170" s="167">
        <v>0</v>
      </c>
      <c r="O170" s="168">
        <v>0</v>
      </c>
      <c r="P170" s="168">
        <f t="shared" si="6"/>
        <v>0</v>
      </c>
      <c r="Q170" s="168"/>
    </row>
    <row r="171" spans="1:17" ht="15.75">
      <c r="A171" s="112" t="s">
        <v>199</v>
      </c>
      <c r="B171" s="18" t="s">
        <v>82</v>
      </c>
      <c r="C171" s="18" t="s">
        <v>143</v>
      </c>
      <c r="D171" s="18" t="s">
        <v>44</v>
      </c>
      <c r="E171" s="18"/>
      <c r="F171" s="18"/>
      <c r="G171" s="166">
        <f>G172+G173</f>
        <v>0</v>
      </c>
      <c r="H171" s="82">
        <f>H172+H173</f>
        <v>0</v>
      </c>
      <c r="K171" s="191">
        <v>0</v>
      </c>
      <c r="L171" s="168"/>
      <c r="M171" s="168">
        <f t="shared" si="5"/>
        <v>0</v>
      </c>
      <c r="N171" s="167">
        <v>0</v>
      </c>
      <c r="O171" s="168">
        <v>0</v>
      </c>
      <c r="P171" s="168">
        <f t="shared" si="6"/>
        <v>0</v>
      </c>
      <c r="Q171" s="168"/>
    </row>
    <row r="172" spans="1:17" ht="66" customHeight="1">
      <c r="A172" s="81" t="s">
        <v>610</v>
      </c>
      <c r="B172" s="17" t="s">
        <v>82</v>
      </c>
      <c r="C172" s="17" t="s">
        <v>143</v>
      </c>
      <c r="D172" s="17" t="s">
        <v>44</v>
      </c>
      <c r="E172" s="17" t="s">
        <v>1261</v>
      </c>
      <c r="F172" s="17" t="s">
        <v>104</v>
      </c>
      <c r="G172" s="85"/>
      <c r="H172" s="115">
        <v>0</v>
      </c>
      <c r="K172" s="191">
        <v>0</v>
      </c>
      <c r="L172" s="168"/>
      <c r="M172" s="168">
        <f t="shared" si="5"/>
        <v>0</v>
      </c>
      <c r="N172" s="167">
        <v>0</v>
      </c>
      <c r="O172" s="168">
        <v>0</v>
      </c>
      <c r="P172" s="168">
        <f t="shared" si="6"/>
        <v>0</v>
      </c>
      <c r="Q172" s="168"/>
    </row>
    <row r="173" spans="1:17" ht="63">
      <c r="A173" s="81" t="s">
        <v>654</v>
      </c>
      <c r="B173" s="17" t="s">
        <v>82</v>
      </c>
      <c r="C173" s="17" t="s">
        <v>143</v>
      </c>
      <c r="D173" s="17" t="s">
        <v>44</v>
      </c>
      <c r="E173" s="17" t="s">
        <v>1262</v>
      </c>
      <c r="F173" s="17" t="s">
        <v>104</v>
      </c>
      <c r="G173" s="85"/>
      <c r="H173" s="115">
        <v>0</v>
      </c>
      <c r="K173" s="191">
        <v>0</v>
      </c>
      <c r="L173" s="168"/>
      <c r="M173" s="168">
        <f t="shared" si="5"/>
        <v>0</v>
      </c>
      <c r="N173" s="167">
        <v>0</v>
      </c>
      <c r="O173" s="168">
        <v>0</v>
      </c>
      <c r="P173" s="168">
        <f t="shared" si="6"/>
        <v>0</v>
      </c>
      <c r="Q173" s="168"/>
    </row>
    <row r="174" spans="1:17" ht="31.5">
      <c r="A174" s="110" t="s">
        <v>60</v>
      </c>
      <c r="B174" s="111" t="s">
        <v>83</v>
      </c>
      <c r="C174" s="111"/>
      <c r="D174" s="111"/>
      <c r="E174" s="111"/>
      <c r="F174" s="111"/>
      <c r="G174" s="313">
        <f>G175++G240</f>
        <v>350000</v>
      </c>
      <c r="H174" s="94">
        <f>H175++H240</f>
        <v>290643252.70000005</v>
      </c>
      <c r="K174" s="191">
        <v>253642983.88000003</v>
      </c>
      <c r="L174" s="168"/>
      <c r="M174" s="168">
        <f t="shared" si="5"/>
        <v>253992983.88000003</v>
      </c>
      <c r="N174" s="167">
        <v>253642983.88000003</v>
      </c>
      <c r="O174" s="168">
        <v>257508969.56000003</v>
      </c>
      <c r="P174" s="168">
        <f t="shared" si="6"/>
        <v>257858969.56000003</v>
      </c>
      <c r="Q174" s="168"/>
    </row>
    <row r="175" spans="1:17" ht="15.75">
      <c r="A175" s="112" t="s">
        <v>87</v>
      </c>
      <c r="B175" s="18" t="s">
        <v>83</v>
      </c>
      <c r="C175" s="18" t="s">
        <v>45</v>
      </c>
      <c r="D175" s="18" t="s">
        <v>364</v>
      </c>
      <c r="E175" s="18"/>
      <c r="F175" s="18"/>
      <c r="G175" s="166">
        <f>G176+G190+G218+G228+G233</f>
        <v>350000</v>
      </c>
      <c r="H175" s="166">
        <f>H176+H190+H218+H228+H233</f>
        <v>288462243.75000006</v>
      </c>
      <c r="K175" s="191">
        <v>251835995.18000004</v>
      </c>
      <c r="L175" s="168"/>
      <c r="M175" s="168">
        <f aca="true" t="shared" si="7" ref="M175:M236">K175+G175</f>
        <v>252185995.18000004</v>
      </c>
      <c r="N175" s="167">
        <v>251835995.18000004</v>
      </c>
      <c r="O175" s="168">
        <v>255701980.86000004</v>
      </c>
      <c r="P175" s="168">
        <f t="shared" si="6"/>
        <v>256051980.86000004</v>
      </c>
      <c r="Q175" s="168"/>
    </row>
    <row r="176" spans="1:17" ht="15.75">
      <c r="A176" s="112" t="s">
        <v>84</v>
      </c>
      <c r="B176" s="18" t="s">
        <v>83</v>
      </c>
      <c r="C176" s="18" t="s">
        <v>45</v>
      </c>
      <c r="D176" s="18" t="s">
        <v>54</v>
      </c>
      <c r="E176" s="18"/>
      <c r="F176" s="18"/>
      <c r="G176" s="166">
        <f>SUM(G177:G189)</f>
        <v>0</v>
      </c>
      <c r="H176" s="166">
        <f>SUM(H177:H189)</f>
        <v>107066955.78</v>
      </c>
      <c r="K176" s="191">
        <v>83093679.23</v>
      </c>
      <c r="L176" s="168"/>
      <c r="M176" s="168">
        <f t="shared" si="7"/>
        <v>83093679.23</v>
      </c>
      <c r="N176" s="167">
        <v>83093679.23</v>
      </c>
      <c r="O176" s="168">
        <v>84239150.74</v>
      </c>
      <c r="P176" s="168">
        <f t="shared" si="6"/>
        <v>84239150.74</v>
      </c>
      <c r="Q176" s="168"/>
    </row>
    <row r="177" spans="1:17" ht="78.75">
      <c r="A177" s="124" t="s">
        <v>307</v>
      </c>
      <c r="B177" s="72" t="s">
        <v>83</v>
      </c>
      <c r="C177" s="72" t="s">
        <v>45</v>
      </c>
      <c r="D177" s="72" t="s">
        <v>54</v>
      </c>
      <c r="E177" s="72" t="s">
        <v>1263</v>
      </c>
      <c r="F177" s="72" t="s">
        <v>72</v>
      </c>
      <c r="G177" s="120"/>
      <c r="H177" s="74">
        <v>3855564.59</v>
      </c>
      <c r="K177" s="191">
        <v>3862937.59</v>
      </c>
      <c r="L177" s="168"/>
      <c r="M177" s="168">
        <f t="shared" si="7"/>
        <v>3862937.59</v>
      </c>
      <c r="N177" s="167">
        <v>3862937.59</v>
      </c>
      <c r="O177" s="168">
        <v>3914036.2</v>
      </c>
      <c r="P177" s="168">
        <f t="shared" si="6"/>
        <v>3914036.2</v>
      </c>
      <c r="Q177" s="168"/>
    </row>
    <row r="178" spans="1:17" ht="133.5" customHeight="1">
      <c r="A178" s="102" t="s">
        <v>461</v>
      </c>
      <c r="B178" s="72" t="s">
        <v>83</v>
      </c>
      <c r="C178" s="72" t="s">
        <v>45</v>
      </c>
      <c r="D178" s="72" t="s">
        <v>54</v>
      </c>
      <c r="E178" s="72" t="s">
        <v>1264</v>
      </c>
      <c r="F178" s="72" t="s">
        <v>72</v>
      </c>
      <c r="G178" s="120"/>
      <c r="H178" s="74">
        <v>22961104.62</v>
      </c>
      <c r="K178" s="191">
        <v>17679330.72</v>
      </c>
      <c r="L178" s="168"/>
      <c r="M178" s="168">
        <f t="shared" si="7"/>
        <v>17679330.72</v>
      </c>
      <c r="N178" s="167">
        <v>17679330.72</v>
      </c>
      <c r="O178" s="168">
        <v>17679330.72</v>
      </c>
      <c r="P178" s="168">
        <f t="shared" si="6"/>
        <v>17679330.72</v>
      </c>
      <c r="Q178" s="168"/>
    </row>
    <row r="179" spans="1:17" ht="82.5" customHeight="1">
      <c r="A179" s="102" t="s">
        <v>780</v>
      </c>
      <c r="B179" s="72" t="s">
        <v>83</v>
      </c>
      <c r="C179" s="72" t="s">
        <v>45</v>
      </c>
      <c r="D179" s="72" t="s">
        <v>54</v>
      </c>
      <c r="E179" s="72" t="s">
        <v>1265</v>
      </c>
      <c r="F179" s="72" t="s">
        <v>72</v>
      </c>
      <c r="G179" s="120"/>
      <c r="H179" s="74">
        <v>150000</v>
      </c>
      <c r="K179" s="191">
        <v>58706.01</v>
      </c>
      <c r="L179" s="168"/>
      <c r="M179" s="168">
        <f t="shared" si="7"/>
        <v>58706.01</v>
      </c>
      <c r="N179" s="167">
        <v>58706.01</v>
      </c>
      <c r="O179" s="168">
        <v>421785.52</v>
      </c>
      <c r="P179" s="168">
        <f t="shared" si="6"/>
        <v>421785.52</v>
      </c>
      <c r="Q179" s="168"/>
    </row>
    <row r="180" spans="1:17" ht="94.5">
      <c r="A180" s="102" t="s">
        <v>462</v>
      </c>
      <c r="B180" s="72" t="s">
        <v>83</v>
      </c>
      <c r="C180" s="72" t="s">
        <v>45</v>
      </c>
      <c r="D180" s="72" t="s">
        <v>54</v>
      </c>
      <c r="E180" s="72" t="s">
        <v>1266</v>
      </c>
      <c r="F180" s="72" t="s">
        <v>72</v>
      </c>
      <c r="G180" s="120"/>
      <c r="H180" s="74">
        <v>6099919.62</v>
      </c>
      <c r="K180" s="191">
        <v>6897919.62</v>
      </c>
      <c r="L180" s="168"/>
      <c r="M180" s="168">
        <f t="shared" si="7"/>
        <v>6897919.62</v>
      </c>
      <c r="N180" s="167">
        <v>6897919.62</v>
      </c>
      <c r="O180" s="168">
        <v>7589993.01</v>
      </c>
      <c r="P180" s="168">
        <f t="shared" si="6"/>
        <v>7589993.01</v>
      </c>
      <c r="Q180" s="168"/>
    </row>
    <row r="181" spans="1:17" ht="110.25">
      <c r="A181" s="102" t="s">
        <v>463</v>
      </c>
      <c r="B181" s="72" t="s">
        <v>83</v>
      </c>
      <c r="C181" s="72" t="s">
        <v>45</v>
      </c>
      <c r="D181" s="72" t="s">
        <v>54</v>
      </c>
      <c r="E181" s="72" t="s">
        <v>1267</v>
      </c>
      <c r="F181" s="72" t="s">
        <v>72</v>
      </c>
      <c r="G181" s="120"/>
      <c r="H181" s="74">
        <v>6495290.54</v>
      </c>
      <c r="K181" s="191">
        <v>6487917.54</v>
      </c>
      <c r="L181" s="168"/>
      <c r="M181" s="168">
        <f t="shared" si="7"/>
        <v>6487917.54</v>
      </c>
      <c r="N181" s="167">
        <v>6487917.54</v>
      </c>
      <c r="O181" s="168">
        <v>6487917.54</v>
      </c>
      <c r="P181" s="168">
        <f t="shared" si="6"/>
        <v>6487917.54</v>
      </c>
      <c r="Q181" s="168"/>
    </row>
    <row r="182" spans="1:17" ht="78.75">
      <c r="A182" s="124" t="s">
        <v>309</v>
      </c>
      <c r="B182" s="72" t="s">
        <v>83</v>
      </c>
      <c r="C182" s="72" t="s">
        <v>45</v>
      </c>
      <c r="D182" s="72" t="s">
        <v>54</v>
      </c>
      <c r="E182" s="72" t="s">
        <v>1268</v>
      </c>
      <c r="F182" s="72" t="s">
        <v>72</v>
      </c>
      <c r="G182" s="120"/>
      <c r="H182" s="113">
        <v>8398378.53</v>
      </c>
      <c r="K182" s="191">
        <v>7213340.75</v>
      </c>
      <c r="L182" s="168"/>
      <c r="M182" s="168">
        <f t="shared" si="7"/>
        <v>7213340.75</v>
      </c>
      <c r="N182" s="167">
        <v>7213340.75</v>
      </c>
      <c r="O182" s="168">
        <v>7213340.75</v>
      </c>
      <c r="P182" s="168">
        <f t="shared" si="6"/>
        <v>7213340.75</v>
      </c>
      <c r="Q182" s="168"/>
    </row>
    <row r="183" spans="1:17" ht="78.75">
      <c r="A183" s="102" t="s">
        <v>781</v>
      </c>
      <c r="B183" s="72" t="s">
        <v>83</v>
      </c>
      <c r="C183" s="72" t="s">
        <v>45</v>
      </c>
      <c r="D183" s="72" t="s">
        <v>54</v>
      </c>
      <c r="E183" s="72" t="s">
        <v>1269</v>
      </c>
      <c r="F183" s="72" t="s">
        <v>72</v>
      </c>
      <c r="G183" s="120"/>
      <c r="H183" s="74"/>
      <c r="K183" s="191">
        <v>0</v>
      </c>
      <c r="L183" s="168"/>
      <c r="M183" s="168">
        <f t="shared" si="7"/>
        <v>0</v>
      </c>
      <c r="N183" s="167">
        <v>0</v>
      </c>
      <c r="O183" s="168">
        <v>0</v>
      </c>
      <c r="P183" s="168">
        <f t="shared" si="6"/>
        <v>0</v>
      </c>
      <c r="Q183" s="168"/>
    </row>
    <row r="184" spans="1:17" ht="94.5">
      <c r="A184" s="102" t="s">
        <v>808</v>
      </c>
      <c r="B184" s="72" t="s">
        <v>83</v>
      </c>
      <c r="C184" s="72" t="s">
        <v>45</v>
      </c>
      <c r="D184" s="72" t="s">
        <v>54</v>
      </c>
      <c r="E184" s="72" t="s">
        <v>1270</v>
      </c>
      <c r="F184" s="72" t="s">
        <v>72</v>
      </c>
      <c r="G184" s="120"/>
      <c r="H184" s="74"/>
      <c r="K184" s="191">
        <v>0</v>
      </c>
      <c r="L184" s="168"/>
      <c r="M184" s="168">
        <f t="shared" si="7"/>
        <v>0</v>
      </c>
      <c r="N184" s="167">
        <v>0</v>
      </c>
      <c r="O184" s="168">
        <v>0</v>
      </c>
      <c r="P184" s="168">
        <f t="shared" si="6"/>
        <v>0</v>
      </c>
      <c r="Q184" s="168"/>
    </row>
    <row r="185" spans="1:17" ht="63">
      <c r="A185" s="102" t="s">
        <v>809</v>
      </c>
      <c r="B185" s="72" t="s">
        <v>83</v>
      </c>
      <c r="C185" s="72" t="s">
        <v>45</v>
      </c>
      <c r="D185" s="72" t="s">
        <v>54</v>
      </c>
      <c r="E185" s="72" t="s">
        <v>1271</v>
      </c>
      <c r="F185" s="72" t="s">
        <v>72</v>
      </c>
      <c r="G185" s="120"/>
      <c r="H185" s="74"/>
      <c r="K185" s="191">
        <v>0</v>
      </c>
      <c r="L185" s="168"/>
      <c r="M185" s="168">
        <f t="shared" si="7"/>
        <v>0</v>
      </c>
      <c r="N185" s="167">
        <v>0</v>
      </c>
      <c r="O185" s="168">
        <v>39220</v>
      </c>
      <c r="P185" s="168">
        <f t="shared" si="6"/>
        <v>39220</v>
      </c>
      <c r="Q185" s="168"/>
    </row>
    <row r="186" spans="1:17" ht="94.5">
      <c r="A186" s="124" t="s">
        <v>711</v>
      </c>
      <c r="B186" s="72" t="s">
        <v>83</v>
      </c>
      <c r="C186" s="72" t="s">
        <v>45</v>
      </c>
      <c r="D186" s="72" t="s">
        <v>54</v>
      </c>
      <c r="E186" s="72" t="s">
        <v>1272</v>
      </c>
      <c r="F186" s="72" t="s">
        <v>72</v>
      </c>
      <c r="G186" s="120"/>
      <c r="H186" s="74"/>
      <c r="K186" s="191">
        <v>0</v>
      </c>
      <c r="L186" s="168"/>
      <c r="M186" s="168">
        <f t="shared" si="7"/>
        <v>0</v>
      </c>
      <c r="N186" s="167">
        <v>0</v>
      </c>
      <c r="O186" s="168">
        <v>0</v>
      </c>
      <c r="P186" s="168">
        <f t="shared" si="6"/>
        <v>0</v>
      </c>
      <c r="Q186" s="168"/>
    </row>
    <row r="187" spans="1:17" ht="173.25">
      <c r="A187" s="282" t="s">
        <v>311</v>
      </c>
      <c r="B187" s="72" t="s">
        <v>83</v>
      </c>
      <c r="C187" s="72" t="s">
        <v>45</v>
      </c>
      <c r="D187" s="72" t="s">
        <v>54</v>
      </c>
      <c r="E187" s="72" t="s">
        <v>1273</v>
      </c>
      <c r="F187" s="72" t="s">
        <v>72</v>
      </c>
      <c r="G187" s="120"/>
      <c r="H187" s="74">
        <v>285395</v>
      </c>
      <c r="K187" s="191">
        <v>372615</v>
      </c>
      <c r="L187" s="168"/>
      <c r="M187" s="168">
        <f t="shared" si="7"/>
        <v>372615</v>
      </c>
      <c r="N187" s="167">
        <v>372615</v>
      </c>
      <c r="O187" s="168">
        <v>372615</v>
      </c>
      <c r="P187" s="168">
        <f t="shared" si="6"/>
        <v>372615</v>
      </c>
      <c r="Q187" s="168"/>
    </row>
    <row r="188" spans="1:17" ht="157.5">
      <c r="A188" s="103" t="s">
        <v>888</v>
      </c>
      <c r="B188" s="72" t="s">
        <v>83</v>
      </c>
      <c r="C188" s="72" t="s">
        <v>45</v>
      </c>
      <c r="D188" s="72" t="s">
        <v>54</v>
      </c>
      <c r="E188" s="72" t="s">
        <v>1274</v>
      </c>
      <c r="F188" s="72" t="s">
        <v>72</v>
      </c>
      <c r="G188" s="120"/>
      <c r="H188" s="74">
        <v>42633110</v>
      </c>
      <c r="K188" s="191">
        <v>40520912</v>
      </c>
      <c r="L188" s="168"/>
      <c r="M188" s="168">
        <f t="shared" si="7"/>
        <v>40520912</v>
      </c>
      <c r="N188" s="167">
        <v>40520912</v>
      </c>
      <c r="O188" s="168">
        <v>40520912</v>
      </c>
      <c r="P188" s="168">
        <f t="shared" si="6"/>
        <v>40520912</v>
      </c>
      <c r="Q188" s="168"/>
    </row>
    <row r="189" spans="1:17" ht="63">
      <c r="A189" s="103" t="s">
        <v>1431</v>
      </c>
      <c r="B189" s="72" t="s">
        <v>83</v>
      </c>
      <c r="C189" s="72" t="s">
        <v>45</v>
      </c>
      <c r="D189" s="72" t="s">
        <v>54</v>
      </c>
      <c r="E189" s="72" t="s">
        <v>1432</v>
      </c>
      <c r="F189" s="72" t="s">
        <v>72</v>
      </c>
      <c r="G189" s="120"/>
      <c r="H189" s="74">
        <v>16188192.88</v>
      </c>
      <c r="L189" s="168"/>
      <c r="M189" s="168"/>
      <c r="O189" s="168"/>
      <c r="P189" s="168"/>
      <c r="Q189" s="168"/>
    </row>
    <row r="190" spans="1:17" ht="15.75">
      <c r="A190" s="112" t="s">
        <v>147</v>
      </c>
      <c r="B190" s="18" t="s">
        <v>83</v>
      </c>
      <c r="C190" s="18" t="s">
        <v>45</v>
      </c>
      <c r="D190" s="18" t="s">
        <v>80</v>
      </c>
      <c r="E190" s="18"/>
      <c r="F190" s="18"/>
      <c r="G190" s="166">
        <f>G191+G204+G217</f>
        <v>366523.69</v>
      </c>
      <c r="H190" s="166">
        <f>H191+H204+H217</f>
        <v>164199769.42000002</v>
      </c>
      <c r="K190" s="191">
        <v>152459533.56000003</v>
      </c>
      <c r="L190" s="168"/>
      <c r="M190" s="168">
        <f t="shared" si="7"/>
        <v>152826057.25000003</v>
      </c>
      <c r="N190" s="167">
        <v>152459533.56000003</v>
      </c>
      <c r="O190" s="168">
        <v>154825912.98000002</v>
      </c>
      <c r="P190" s="168">
        <f t="shared" si="6"/>
        <v>155192436.67000002</v>
      </c>
      <c r="Q190" s="168"/>
    </row>
    <row r="191" spans="1:17" ht="15.75">
      <c r="A191" s="117" t="s">
        <v>34</v>
      </c>
      <c r="B191" s="15" t="s">
        <v>83</v>
      </c>
      <c r="C191" s="15" t="s">
        <v>45</v>
      </c>
      <c r="D191" s="15" t="s">
        <v>80</v>
      </c>
      <c r="E191" s="15"/>
      <c r="F191" s="15"/>
      <c r="G191" s="317">
        <f>SUM(G192:G203)</f>
        <v>366523.69</v>
      </c>
      <c r="H191" s="317">
        <f>SUM(H192:H203)</f>
        <v>117023157.81</v>
      </c>
      <c r="K191" s="191">
        <v>35638654.980000004</v>
      </c>
      <c r="L191" s="168"/>
      <c r="M191" s="168">
        <f t="shared" si="7"/>
        <v>36005178.67</v>
      </c>
      <c r="N191" s="167">
        <v>35638654.980000004</v>
      </c>
      <c r="O191" s="168">
        <v>37004773.13</v>
      </c>
      <c r="P191" s="168">
        <f t="shared" si="6"/>
        <v>37371296.82</v>
      </c>
      <c r="Q191" s="168"/>
    </row>
    <row r="192" spans="1:17" ht="78.75">
      <c r="A192" s="102" t="s">
        <v>317</v>
      </c>
      <c r="B192" s="72" t="s">
        <v>83</v>
      </c>
      <c r="C192" s="72" t="s">
        <v>45</v>
      </c>
      <c r="D192" s="72" t="s">
        <v>80</v>
      </c>
      <c r="E192" s="72" t="s">
        <v>1275</v>
      </c>
      <c r="F192" s="72" t="s">
        <v>72</v>
      </c>
      <c r="G192" s="120"/>
      <c r="H192" s="74">
        <v>5965142.43</v>
      </c>
      <c r="K192" s="191">
        <v>5964827.899999999</v>
      </c>
      <c r="L192" s="168"/>
      <c r="M192" s="168">
        <f t="shared" si="7"/>
        <v>5964827.899999999</v>
      </c>
      <c r="N192" s="167">
        <v>5964827.899999999</v>
      </c>
      <c r="O192" s="168">
        <v>5964827.899999999</v>
      </c>
      <c r="P192" s="168">
        <f t="shared" si="6"/>
        <v>5964827.899999999</v>
      </c>
      <c r="Q192" s="168"/>
    </row>
    <row r="193" spans="1:17" ht="110.25">
      <c r="A193" s="103" t="s">
        <v>464</v>
      </c>
      <c r="B193" s="72" t="s">
        <v>83</v>
      </c>
      <c r="C193" s="72" t="s">
        <v>45</v>
      </c>
      <c r="D193" s="72" t="s">
        <v>80</v>
      </c>
      <c r="E193" s="72" t="s">
        <v>1276</v>
      </c>
      <c r="F193" s="72" t="s">
        <v>72</v>
      </c>
      <c r="G193" s="120"/>
      <c r="H193" s="74">
        <v>11868706.63</v>
      </c>
      <c r="K193" s="191">
        <v>9686844.88</v>
      </c>
      <c r="L193" s="168"/>
      <c r="M193" s="168">
        <f t="shared" si="7"/>
        <v>9686844.88</v>
      </c>
      <c r="N193" s="167">
        <v>9686844.88</v>
      </c>
      <c r="O193" s="168">
        <v>9686844.88</v>
      </c>
      <c r="P193" s="168">
        <f t="shared" si="6"/>
        <v>9686844.88</v>
      </c>
      <c r="Q193" s="168"/>
    </row>
    <row r="194" spans="1:17" ht="94.5">
      <c r="A194" s="103" t="s">
        <v>465</v>
      </c>
      <c r="B194" s="72" t="s">
        <v>83</v>
      </c>
      <c r="C194" s="72" t="s">
        <v>45</v>
      </c>
      <c r="D194" s="72" t="s">
        <v>80</v>
      </c>
      <c r="E194" s="72" t="s">
        <v>1277</v>
      </c>
      <c r="F194" s="72" t="s">
        <v>72</v>
      </c>
      <c r="G194" s="120"/>
      <c r="H194" s="74">
        <v>6841484.83</v>
      </c>
      <c r="K194" s="191">
        <v>7532485.85</v>
      </c>
      <c r="L194" s="168"/>
      <c r="M194" s="168">
        <f t="shared" si="7"/>
        <v>7532485.85</v>
      </c>
      <c r="N194" s="167">
        <v>7532485.85</v>
      </c>
      <c r="O194" s="168">
        <v>7532485.85</v>
      </c>
      <c r="P194" s="168">
        <f t="shared" si="6"/>
        <v>7532485.85</v>
      </c>
      <c r="Q194" s="168"/>
    </row>
    <row r="195" spans="1:17" ht="78.75">
      <c r="A195" s="103" t="s">
        <v>782</v>
      </c>
      <c r="B195" s="72" t="s">
        <v>83</v>
      </c>
      <c r="C195" s="72" t="s">
        <v>45</v>
      </c>
      <c r="D195" s="72" t="s">
        <v>80</v>
      </c>
      <c r="E195" s="72" t="s">
        <v>1278</v>
      </c>
      <c r="F195" s="72" t="s">
        <v>72</v>
      </c>
      <c r="G195" s="120">
        <v>366523.69</v>
      </c>
      <c r="H195" s="74">
        <v>2355433.02</v>
      </c>
      <c r="K195" s="191">
        <v>1565448.57</v>
      </c>
      <c r="L195" s="168"/>
      <c r="M195" s="168">
        <f t="shared" si="7"/>
        <v>1931972.26</v>
      </c>
      <c r="N195" s="167">
        <v>1565448.57</v>
      </c>
      <c r="O195" s="168">
        <v>2931566.72</v>
      </c>
      <c r="P195" s="168">
        <f t="shared" si="6"/>
        <v>3298090.41</v>
      </c>
      <c r="Q195" s="168"/>
    </row>
    <row r="196" spans="1:17" ht="69" customHeight="1">
      <c r="A196" s="103" t="s">
        <v>783</v>
      </c>
      <c r="B196" s="72" t="s">
        <v>83</v>
      </c>
      <c r="C196" s="72" t="s">
        <v>45</v>
      </c>
      <c r="D196" s="72" t="s">
        <v>80</v>
      </c>
      <c r="E196" s="72" t="s">
        <v>1279</v>
      </c>
      <c r="F196" s="72" t="s">
        <v>72</v>
      </c>
      <c r="G196" s="120"/>
      <c r="H196" s="74"/>
      <c r="K196" s="191">
        <v>69220</v>
      </c>
      <c r="L196" s="168"/>
      <c r="M196" s="168">
        <f t="shared" si="7"/>
        <v>69220</v>
      </c>
      <c r="N196" s="167">
        <v>69220</v>
      </c>
      <c r="O196" s="168">
        <v>69220</v>
      </c>
      <c r="P196" s="168">
        <f t="shared" si="6"/>
        <v>69220</v>
      </c>
      <c r="Q196" s="168"/>
    </row>
    <row r="197" spans="1:17" ht="94.5">
      <c r="A197" s="103" t="s">
        <v>784</v>
      </c>
      <c r="B197" s="72" t="s">
        <v>83</v>
      </c>
      <c r="C197" s="72" t="s">
        <v>45</v>
      </c>
      <c r="D197" s="72" t="s">
        <v>80</v>
      </c>
      <c r="E197" s="72" t="s">
        <v>1280</v>
      </c>
      <c r="F197" s="72" t="s">
        <v>72</v>
      </c>
      <c r="G197" s="120"/>
      <c r="H197" s="74"/>
      <c r="K197" s="191">
        <v>34508</v>
      </c>
      <c r="L197" s="168"/>
      <c r="M197" s="168">
        <f t="shared" si="7"/>
        <v>34508</v>
      </c>
      <c r="N197" s="167">
        <v>34508</v>
      </c>
      <c r="O197" s="168">
        <v>34508</v>
      </c>
      <c r="P197" s="168">
        <f t="shared" si="6"/>
        <v>34508</v>
      </c>
      <c r="Q197" s="168"/>
    </row>
    <row r="198" spans="1:17" ht="63">
      <c r="A198" s="103" t="s">
        <v>810</v>
      </c>
      <c r="B198" s="72" t="s">
        <v>83</v>
      </c>
      <c r="C198" s="72" t="s">
        <v>45</v>
      </c>
      <c r="D198" s="72" t="s">
        <v>80</v>
      </c>
      <c r="E198" s="72" t="s">
        <v>1281</v>
      </c>
      <c r="F198" s="72" t="s">
        <v>72</v>
      </c>
      <c r="G198" s="120"/>
      <c r="H198" s="74"/>
      <c r="K198" s="191">
        <v>0</v>
      </c>
      <c r="L198" s="168"/>
      <c r="M198" s="168">
        <f t="shared" si="7"/>
        <v>0</v>
      </c>
      <c r="N198" s="167">
        <v>0</v>
      </c>
      <c r="O198" s="168">
        <v>0</v>
      </c>
      <c r="P198" s="168">
        <f t="shared" si="6"/>
        <v>0</v>
      </c>
      <c r="Q198" s="168"/>
    </row>
    <row r="199" spans="1:17" ht="94.5">
      <c r="A199" s="103" t="s">
        <v>466</v>
      </c>
      <c r="B199" s="72" t="s">
        <v>83</v>
      </c>
      <c r="C199" s="72" t="s">
        <v>45</v>
      </c>
      <c r="D199" s="72" t="s">
        <v>80</v>
      </c>
      <c r="E199" s="72" t="s">
        <v>1282</v>
      </c>
      <c r="F199" s="72" t="s">
        <v>72</v>
      </c>
      <c r="G199" s="120"/>
      <c r="H199" s="74">
        <v>8866425.96</v>
      </c>
      <c r="K199" s="191">
        <v>8866425.96</v>
      </c>
      <c r="L199" s="168"/>
      <c r="M199" s="168">
        <f t="shared" si="7"/>
        <v>8866425.96</v>
      </c>
      <c r="N199" s="167">
        <v>8866425.96</v>
      </c>
      <c r="O199" s="168">
        <v>8866425.96</v>
      </c>
      <c r="P199" s="168">
        <f t="shared" si="6"/>
        <v>8866425.96</v>
      </c>
      <c r="Q199" s="168"/>
    </row>
    <row r="200" spans="1:17" ht="94.5">
      <c r="A200" s="103" t="s">
        <v>460</v>
      </c>
      <c r="B200" s="72" t="s">
        <v>83</v>
      </c>
      <c r="C200" s="72" t="s">
        <v>45</v>
      </c>
      <c r="D200" s="72" t="s">
        <v>80</v>
      </c>
      <c r="E200" s="72" t="s">
        <v>1284</v>
      </c>
      <c r="F200" s="72" t="s">
        <v>72</v>
      </c>
      <c r="G200" s="120"/>
      <c r="H200" s="74">
        <v>350000</v>
      </c>
      <c r="K200" s="191">
        <v>350000</v>
      </c>
      <c r="L200" s="168"/>
      <c r="M200" s="168">
        <f t="shared" si="7"/>
        <v>350000</v>
      </c>
      <c r="N200" s="167">
        <v>350000</v>
      </c>
      <c r="O200" s="168">
        <v>350000</v>
      </c>
      <c r="P200" s="168">
        <f t="shared" si="6"/>
        <v>350000</v>
      </c>
      <c r="Q200" s="168"/>
    </row>
    <row r="201" spans="1:17" ht="78.75">
      <c r="A201" s="103" t="s">
        <v>1104</v>
      </c>
      <c r="B201" s="72" t="s">
        <v>83</v>
      </c>
      <c r="C201" s="72" t="s">
        <v>45</v>
      </c>
      <c r="D201" s="72" t="s">
        <v>80</v>
      </c>
      <c r="E201" s="72" t="s">
        <v>1290</v>
      </c>
      <c r="F201" s="72" t="s">
        <v>72</v>
      </c>
      <c r="G201" s="120"/>
      <c r="H201" s="74">
        <v>4687200</v>
      </c>
      <c r="L201" s="168"/>
      <c r="M201" s="168"/>
      <c r="O201" s="168"/>
      <c r="P201" s="168"/>
      <c r="Q201" s="168"/>
    </row>
    <row r="202" spans="1:17" ht="93" customHeight="1">
      <c r="A202" s="103" t="s">
        <v>1062</v>
      </c>
      <c r="B202" s="72" t="s">
        <v>83</v>
      </c>
      <c r="C202" s="72" t="s">
        <v>45</v>
      </c>
      <c r="D202" s="72" t="s">
        <v>80</v>
      </c>
      <c r="E202" s="72" t="s">
        <v>1291</v>
      </c>
      <c r="F202" s="72" t="s">
        <v>72</v>
      </c>
      <c r="G202" s="120"/>
      <c r="H202" s="74">
        <v>5532541.44</v>
      </c>
      <c r="J202" s="69">
        <v>2073549.6</v>
      </c>
      <c r="K202" s="191">
        <v>5008873.52</v>
      </c>
      <c r="L202" s="168"/>
      <c r="M202" s="168">
        <f>K202+G202</f>
        <v>5008873.52</v>
      </c>
      <c r="N202" s="167">
        <v>5008873.52</v>
      </c>
      <c r="O202" s="168">
        <v>5008873.52</v>
      </c>
      <c r="P202" s="168">
        <f>O202+G202</f>
        <v>5008873.52</v>
      </c>
      <c r="Q202" s="168"/>
    </row>
    <row r="203" spans="1:17" ht="204.75">
      <c r="A203" s="103" t="s">
        <v>480</v>
      </c>
      <c r="B203" s="72" t="s">
        <v>83</v>
      </c>
      <c r="C203" s="72" t="s">
        <v>45</v>
      </c>
      <c r="D203" s="72" t="s">
        <v>80</v>
      </c>
      <c r="E203" s="72" t="s">
        <v>1289</v>
      </c>
      <c r="F203" s="72" t="s">
        <v>72</v>
      </c>
      <c r="G203" s="120"/>
      <c r="H203" s="74">
        <v>70556223.5</v>
      </c>
      <c r="K203" s="191">
        <v>64036250</v>
      </c>
      <c r="L203" s="168"/>
      <c r="M203" s="168">
        <f>K203+G203</f>
        <v>64036250</v>
      </c>
      <c r="N203" s="167">
        <v>64036250</v>
      </c>
      <c r="O203" s="168">
        <v>64036250</v>
      </c>
      <c r="P203" s="168">
        <f>O203+G203</f>
        <v>64036250</v>
      </c>
      <c r="Q203" s="168"/>
    </row>
    <row r="204" spans="1:17" ht="15.75">
      <c r="A204" s="169" t="s">
        <v>184</v>
      </c>
      <c r="B204" s="15" t="s">
        <v>83</v>
      </c>
      <c r="C204" s="15" t="s">
        <v>45</v>
      </c>
      <c r="D204" s="15" t="s">
        <v>80</v>
      </c>
      <c r="E204" s="15"/>
      <c r="F204" s="15"/>
      <c r="G204" s="317">
        <f>SUM(G205:G216)</f>
        <v>0</v>
      </c>
      <c r="H204" s="317">
        <f>SUM(H205:H216)</f>
        <v>41080095.11000001</v>
      </c>
      <c r="K204" s="191">
        <v>19998616.75</v>
      </c>
      <c r="L204" s="168"/>
      <c r="M204" s="168">
        <f t="shared" si="7"/>
        <v>19998616.75</v>
      </c>
      <c r="N204" s="167">
        <v>19998616.75</v>
      </c>
      <c r="O204" s="168">
        <v>20998878.020000003</v>
      </c>
      <c r="P204" s="168">
        <f t="shared" si="6"/>
        <v>20998878.020000003</v>
      </c>
      <c r="Q204" s="168"/>
    </row>
    <row r="205" spans="1:17" ht="94.5">
      <c r="A205" s="102" t="s">
        <v>368</v>
      </c>
      <c r="B205" s="72" t="s">
        <v>83</v>
      </c>
      <c r="C205" s="72" t="s">
        <v>45</v>
      </c>
      <c r="D205" s="72" t="s">
        <v>80</v>
      </c>
      <c r="E205" s="72" t="s">
        <v>1285</v>
      </c>
      <c r="F205" s="72" t="s">
        <v>103</v>
      </c>
      <c r="G205" s="120"/>
      <c r="H205" s="74">
        <v>9771388.42</v>
      </c>
      <c r="K205" s="191">
        <v>8368672.09</v>
      </c>
      <c r="L205" s="168"/>
      <c r="M205" s="168">
        <f t="shared" si="7"/>
        <v>8368672.09</v>
      </c>
      <c r="N205" s="167">
        <v>8368672.09</v>
      </c>
      <c r="O205" s="168">
        <v>8368672.09</v>
      </c>
      <c r="P205" s="168">
        <f t="shared" si="6"/>
        <v>8368672.09</v>
      </c>
      <c r="Q205" s="168"/>
    </row>
    <row r="206" spans="1:17" ht="47.25">
      <c r="A206" s="102" t="s">
        <v>396</v>
      </c>
      <c r="B206" s="72" t="s">
        <v>83</v>
      </c>
      <c r="C206" s="72" t="s">
        <v>45</v>
      </c>
      <c r="D206" s="72" t="s">
        <v>80</v>
      </c>
      <c r="E206" s="72" t="s">
        <v>1285</v>
      </c>
      <c r="F206" s="72" t="s">
        <v>104</v>
      </c>
      <c r="G206" s="120"/>
      <c r="H206" s="74">
        <v>10054881.27</v>
      </c>
      <c r="K206" s="191">
        <v>9995336.74</v>
      </c>
      <c r="L206" s="168"/>
      <c r="M206" s="168">
        <f t="shared" si="7"/>
        <v>9995336.74</v>
      </c>
      <c r="N206" s="167">
        <v>9995336.74</v>
      </c>
      <c r="O206" s="168">
        <v>10995598.01</v>
      </c>
      <c r="P206" s="168">
        <f t="shared" si="6"/>
        <v>10995598.01</v>
      </c>
      <c r="Q206" s="168"/>
    </row>
    <row r="207" spans="1:17" ht="31.5">
      <c r="A207" s="102" t="s">
        <v>321</v>
      </c>
      <c r="B207" s="72" t="s">
        <v>83</v>
      </c>
      <c r="C207" s="72" t="s">
        <v>45</v>
      </c>
      <c r="D207" s="72" t="s">
        <v>80</v>
      </c>
      <c r="E207" s="72" t="s">
        <v>1285</v>
      </c>
      <c r="F207" s="72" t="s">
        <v>105</v>
      </c>
      <c r="G207" s="120"/>
      <c r="H207" s="74">
        <v>178607.92</v>
      </c>
      <c r="K207" s="191">
        <v>178607.92</v>
      </c>
      <c r="L207" s="168"/>
      <c r="M207" s="168">
        <f t="shared" si="7"/>
        <v>178607.92</v>
      </c>
      <c r="N207" s="167">
        <v>178607.92</v>
      </c>
      <c r="O207" s="168">
        <v>178607.92</v>
      </c>
      <c r="P207" s="168">
        <f t="shared" si="6"/>
        <v>178607.92</v>
      </c>
      <c r="Q207" s="168"/>
    </row>
    <row r="208" spans="1:17" ht="110.25">
      <c r="A208" s="103" t="s">
        <v>488</v>
      </c>
      <c r="B208" s="72" t="s">
        <v>83</v>
      </c>
      <c r="C208" s="72" t="s">
        <v>45</v>
      </c>
      <c r="D208" s="72" t="s">
        <v>80</v>
      </c>
      <c r="E208" s="72" t="s">
        <v>1286</v>
      </c>
      <c r="F208" s="72" t="s">
        <v>103</v>
      </c>
      <c r="G208" s="120"/>
      <c r="H208" s="74">
        <v>56000</v>
      </c>
      <c r="K208" s="191">
        <v>56000</v>
      </c>
      <c r="L208" s="168"/>
      <c r="M208" s="168">
        <f t="shared" si="7"/>
        <v>56000</v>
      </c>
      <c r="N208" s="167">
        <v>56000</v>
      </c>
      <c r="O208" s="168">
        <v>56000</v>
      </c>
      <c r="P208" s="168">
        <f t="shared" si="6"/>
        <v>56000</v>
      </c>
      <c r="Q208" s="168"/>
    </row>
    <row r="209" spans="1:17" ht="66.75" customHeight="1">
      <c r="A209" s="103" t="s">
        <v>397</v>
      </c>
      <c r="B209" s="72" t="s">
        <v>83</v>
      </c>
      <c r="C209" s="72" t="s">
        <v>45</v>
      </c>
      <c r="D209" s="72" t="s">
        <v>80</v>
      </c>
      <c r="E209" s="72" t="s">
        <v>1287</v>
      </c>
      <c r="F209" s="72" t="s">
        <v>104</v>
      </c>
      <c r="G209" s="120"/>
      <c r="H209" s="74">
        <v>1400000</v>
      </c>
      <c r="K209" s="191">
        <v>1400000</v>
      </c>
      <c r="L209" s="168"/>
      <c r="M209" s="168">
        <f t="shared" si="7"/>
        <v>1400000</v>
      </c>
      <c r="N209" s="167">
        <v>1400000</v>
      </c>
      <c r="O209" s="168">
        <v>1400000</v>
      </c>
      <c r="P209" s="168">
        <f t="shared" si="6"/>
        <v>1400000</v>
      </c>
      <c r="Q209" s="168"/>
    </row>
    <row r="210" spans="1:17" ht="100.5" customHeight="1">
      <c r="A210" s="103" t="s">
        <v>1092</v>
      </c>
      <c r="B210" s="72" t="s">
        <v>83</v>
      </c>
      <c r="C210" s="72" t="s">
        <v>45</v>
      </c>
      <c r="D210" s="72" t="s">
        <v>80</v>
      </c>
      <c r="E210" s="72" t="s">
        <v>1283</v>
      </c>
      <c r="F210" s="72" t="s">
        <v>104</v>
      </c>
      <c r="G210" s="120"/>
      <c r="H210" s="58">
        <v>1568904.26</v>
      </c>
      <c r="K210" s="191">
        <v>1568893.82</v>
      </c>
      <c r="L210" s="168"/>
      <c r="M210" s="168">
        <f>K210+G210</f>
        <v>1568893.82</v>
      </c>
      <c r="N210" s="167">
        <v>1568893.82</v>
      </c>
      <c r="O210" s="168">
        <v>1568893.82</v>
      </c>
      <c r="P210" s="168">
        <f>O210+G210</f>
        <v>1568893.82</v>
      </c>
      <c r="Q210" s="168"/>
    </row>
    <row r="211" spans="1:17" ht="126">
      <c r="A211" s="102" t="s">
        <v>477</v>
      </c>
      <c r="B211" s="72" t="s">
        <v>83</v>
      </c>
      <c r="C211" s="72" t="s">
        <v>45</v>
      </c>
      <c r="D211" s="72" t="s">
        <v>80</v>
      </c>
      <c r="E211" s="72" t="s">
        <v>1288</v>
      </c>
      <c r="F211" s="72" t="s">
        <v>104</v>
      </c>
      <c r="G211" s="120"/>
      <c r="H211" s="74"/>
      <c r="K211" s="191">
        <v>37380</v>
      </c>
      <c r="L211" s="168"/>
      <c r="M211" s="168">
        <f t="shared" si="7"/>
        <v>37380</v>
      </c>
      <c r="N211" s="167">
        <v>37380</v>
      </c>
      <c r="O211" s="168">
        <v>37380</v>
      </c>
      <c r="P211" s="168">
        <f t="shared" si="6"/>
        <v>37380</v>
      </c>
      <c r="Q211" s="168"/>
    </row>
    <row r="212" spans="1:17" ht="236.25">
      <c r="A212" s="103" t="s">
        <v>478</v>
      </c>
      <c r="B212" s="72" t="s">
        <v>83</v>
      </c>
      <c r="C212" s="72" t="s">
        <v>45</v>
      </c>
      <c r="D212" s="72" t="s">
        <v>80</v>
      </c>
      <c r="E212" s="72" t="s">
        <v>1289</v>
      </c>
      <c r="F212" s="72" t="s">
        <v>103</v>
      </c>
      <c r="G212" s="120"/>
      <c r="H212" s="74">
        <v>15601951.5</v>
      </c>
      <c r="K212" s="191">
        <v>14878957</v>
      </c>
      <c r="L212" s="168"/>
      <c r="M212" s="168">
        <f t="shared" si="7"/>
        <v>14878957</v>
      </c>
      <c r="N212" s="167">
        <v>14878957</v>
      </c>
      <c r="O212" s="168">
        <v>14878957</v>
      </c>
      <c r="P212" s="168">
        <f t="shared" si="6"/>
        <v>14878957</v>
      </c>
      <c r="Q212" s="168"/>
    </row>
    <row r="213" spans="1:17" ht="189">
      <c r="A213" s="103" t="s">
        <v>479</v>
      </c>
      <c r="B213" s="72" t="s">
        <v>83</v>
      </c>
      <c r="C213" s="72" t="s">
        <v>45</v>
      </c>
      <c r="D213" s="72" t="s">
        <v>80</v>
      </c>
      <c r="E213" s="72" t="s">
        <v>1289</v>
      </c>
      <c r="F213" s="72" t="s">
        <v>104</v>
      </c>
      <c r="G213" s="120"/>
      <c r="H213" s="74">
        <v>201321</v>
      </c>
      <c r="K213" s="191">
        <v>206451</v>
      </c>
      <c r="L213" s="168"/>
      <c r="M213" s="168">
        <f t="shared" si="7"/>
        <v>206451</v>
      </c>
      <c r="N213" s="167">
        <v>206451</v>
      </c>
      <c r="O213" s="168">
        <v>206451</v>
      </c>
      <c r="P213" s="168">
        <f t="shared" si="6"/>
        <v>206451</v>
      </c>
      <c r="Q213" s="168"/>
    </row>
    <row r="214" spans="1:17" ht="127.5" customHeight="1">
      <c r="A214" s="103" t="s">
        <v>1103</v>
      </c>
      <c r="B214" s="72" t="s">
        <v>83</v>
      </c>
      <c r="C214" s="72" t="s">
        <v>45</v>
      </c>
      <c r="D214" s="72" t="s">
        <v>80</v>
      </c>
      <c r="E214" s="72" t="s">
        <v>1290</v>
      </c>
      <c r="F214" s="72" t="s">
        <v>103</v>
      </c>
      <c r="G214" s="120"/>
      <c r="H214" s="74">
        <v>1406160</v>
      </c>
      <c r="K214" s="191">
        <v>1406160</v>
      </c>
      <c r="L214" s="103" t="s">
        <v>959</v>
      </c>
      <c r="M214" s="168">
        <f t="shared" si="7"/>
        <v>1406160</v>
      </c>
      <c r="N214" s="167">
        <v>1406160</v>
      </c>
      <c r="O214" s="168">
        <v>1406160</v>
      </c>
      <c r="P214" s="168">
        <f t="shared" si="6"/>
        <v>1406160</v>
      </c>
      <c r="Q214" s="168"/>
    </row>
    <row r="215" spans="1:17" ht="81" customHeight="1">
      <c r="A215" s="103" t="s">
        <v>987</v>
      </c>
      <c r="B215" s="72" t="s">
        <v>83</v>
      </c>
      <c r="C215" s="72" t="s">
        <v>45</v>
      </c>
      <c r="D215" s="72" t="s">
        <v>80</v>
      </c>
      <c r="E215" s="72" t="s">
        <v>1291</v>
      </c>
      <c r="F215" s="72" t="s">
        <v>104</v>
      </c>
      <c r="G215" s="120"/>
      <c r="H215" s="74">
        <v>840880.74</v>
      </c>
      <c r="J215" s="69">
        <v>329202.72</v>
      </c>
      <c r="K215" s="191">
        <v>798090.31</v>
      </c>
      <c r="L215" s="168"/>
      <c r="M215" s="168">
        <f t="shared" si="7"/>
        <v>798090.31</v>
      </c>
      <c r="N215" s="167">
        <v>798090.31</v>
      </c>
      <c r="O215" s="168">
        <v>798090.31</v>
      </c>
      <c r="P215" s="168">
        <f t="shared" si="6"/>
        <v>798090.31</v>
      </c>
      <c r="Q215" s="168"/>
    </row>
    <row r="216" spans="1:17" ht="78.75">
      <c r="A216" s="103" t="s">
        <v>814</v>
      </c>
      <c r="B216" s="72" t="s">
        <v>83</v>
      </c>
      <c r="C216" s="72" t="s">
        <v>45</v>
      </c>
      <c r="D216" s="72" t="s">
        <v>80</v>
      </c>
      <c r="E216" s="72" t="s">
        <v>1292</v>
      </c>
      <c r="F216" s="72" t="s">
        <v>104</v>
      </c>
      <c r="G216" s="120"/>
      <c r="H216" s="74"/>
      <c r="K216" s="191">
        <v>0</v>
      </c>
      <c r="L216" s="168"/>
      <c r="M216" s="168">
        <f t="shared" si="7"/>
        <v>0</v>
      </c>
      <c r="N216" s="167">
        <v>0</v>
      </c>
      <c r="O216" s="168">
        <v>0</v>
      </c>
      <c r="P216" s="168">
        <f t="shared" si="6"/>
        <v>0</v>
      </c>
      <c r="Q216" s="168"/>
    </row>
    <row r="217" spans="1:17" ht="204.75">
      <c r="A217" s="103" t="s">
        <v>354</v>
      </c>
      <c r="B217" s="72" t="s">
        <v>83</v>
      </c>
      <c r="C217" s="72" t="s">
        <v>45</v>
      </c>
      <c r="D217" s="72" t="s">
        <v>80</v>
      </c>
      <c r="E217" s="72" t="s">
        <v>1293</v>
      </c>
      <c r="F217" s="72" t="s">
        <v>72</v>
      </c>
      <c r="G217" s="120"/>
      <c r="H217" s="74">
        <v>6096516.5</v>
      </c>
      <c r="K217" s="191">
        <v>5606660</v>
      </c>
      <c r="L217" s="168"/>
      <c r="M217" s="168">
        <f t="shared" si="7"/>
        <v>5606660</v>
      </c>
      <c r="N217" s="167">
        <v>5606660</v>
      </c>
      <c r="O217" s="168">
        <v>5606660</v>
      </c>
      <c r="P217" s="168">
        <f t="shared" si="6"/>
        <v>5606660</v>
      </c>
      <c r="Q217" s="168"/>
    </row>
    <row r="218" spans="1:17" ht="15.75">
      <c r="A218" s="79" t="s">
        <v>474</v>
      </c>
      <c r="B218" s="18" t="s">
        <v>83</v>
      </c>
      <c r="C218" s="18" t="s">
        <v>45</v>
      </c>
      <c r="D218" s="18" t="s">
        <v>149</v>
      </c>
      <c r="E218" s="18"/>
      <c r="F218" s="18"/>
      <c r="G218" s="315">
        <f>SUM(G219:G227)</f>
        <v>0</v>
      </c>
      <c r="H218" s="116">
        <f>SUM(H219:H227)</f>
        <v>7766621.510000001</v>
      </c>
      <c r="K218" s="191">
        <v>6574413.0600000005</v>
      </c>
      <c r="L218" s="168"/>
      <c r="M218" s="168">
        <f t="shared" si="7"/>
        <v>6574413.0600000005</v>
      </c>
      <c r="N218" s="167">
        <v>6574413.0600000005</v>
      </c>
      <c r="O218" s="168">
        <v>6928547.8100000005</v>
      </c>
      <c r="P218" s="168">
        <f t="shared" si="6"/>
        <v>6928547.8100000005</v>
      </c>
      <c r="Q218" s="168"/>
    </row>
    <row r="219" spans="1:17" ht="87" customHeight="1">
      <c r="A219" s="103" t="s">
        <v>369</v>
      </c>
      <c r="B219" s="72" t="s">
        <v>83</v>
      </c>
      <c r="C219" s="72" t="s">
        <v>45</v>
      </c>
      <c r="D219" s="72" t="s">
        <v>149</v>
      </c>
      <c r="E219" s="72" t="s">
        <v>1294</v>
      </c>
      <c r="F219" s="72" t="s">
        <v>72</v>
      </c>
      <c r="G219" s="120"/>
      <c r="H219" s="115">
        <v>6255764.97</v>
      </c>
      <c r="K219" s="191">
        <v>5809510.99</v>
      </c>
      <c r="L219" s="168"/>
      <c r="M219" s="168">
        <f t="shared" si="7"/>
        <v>5809510.99</v>
      </c>
      <c r="N219" s="167">
        <v>5809510.99</v>
      </c>
      <c r="O219" s="168">
        <v>5809510.99</v>
      </c>
      <c r="P219" s="168">
        <f t="shared" si="6"/>
        <v>5809510.99</v>
      </c>
      <c r="Q219" s="168"/>
    </row>
    <row r="220" spans="1:17" ht="102.75" customHeight="1">
      <c r="A220" s="103" t="s">
        <v>593</v>
      </c>
      <c r="B220" s="72" t="s">
        <v>83</v>
      </c>
      <c r="C220" s="72" t="s">
        <v>45</v>
      </c>
      <c r="D220" s="72" t="s">
        <v>149</v>
      </c>
      <c r="E220" s="72" t="s">
        <v>1295</v>
      </c>
      <c r="F220" s="72" t="s">
        <v>72</v>
      </c>
      <c r="G220" s="120"/>
      <c r="H220" s="113">
        <v>10561.49</v>
      </c>
      <c r="K220" s="191">
        <v>7520.42</v>
      </c>
      <c r="L220" s="168"/>
      <c r="M220" s="168">
        <f t="shared" si="7"/>
        <v>7520.42</v>
      </c>
      <c r="N220" s="167">
        <v>7520.42</v>
      </c>
      <c r="O220" s="168">
        <v>7520.42</v>
      </c>
      <c r="P220" s="168">
        <f t="shared" si="6"/>
        <v>7520.42</v>
      </c>
      <c r="Q220" s="168"/>
    </row>
    <row r="221" spans="1:17" ht="110.25">
      <c r="A221" s="103" t="s">
        <v>473</v>
      </c>
      <c r="B221" s="72" t="s">
        <v>83</v>
      </c>
      <c r="C221" s="72" t="s">
        <v>45</v>
      </c>
      <c r="D221" s="72" t="s">
        <v>149</v>
      </c>
      <c r="E221" s="72" t="s">
        <v>1296</v>
      </c>
      <c r="F221" s="72" t="s">
        <v>72</v>
      </c>
      <c r="G221" s="120"/>
      <c r="H221" s="113">
        <v>869562.65</v>
      </c>
      <c r="K221" s="191">
        <v>619181.65</v>
      </c>
      <c r="L221" s="168"/>
      <c r="M221" s="168">
        <f t="shared" si="7"/>
        <v>619181.65</v>
      </c>
      <c r="N221" s="167">
        <v>619181.65</v>
      </c>
      <c r="O221" s="168">
        <v>619181.65</v>
      </c>
      <c r="P221" s="168">
        <f aca="true" t="shared" si="8" ref="P221:P275">O221+G221</f>
        <v>619181.65</v>
      </c>
      <c r="Q221" s="168"/>
    </row>
    <row r="222" spans="1:17" ht="78.75">
      <c r="A222" s="103" t="s">
        <v>794</v>
      </c>
      <c r="B222" s="72" t="s">
        <v>83</v>
      </c>
      <c r="C222" s="72" t="s">
        <v>45</v>
      </c>
      <c r="D222" s="72" t="s">
        <v>149</v>
      </c>
      <c r="E222" s="72" t="s">
        <v>1297</v>
      </c>
      <c r="F222" s="72" t="s">
        <v>72</v>
      </c>
      <c r="G222" s="120"/>
      <c r="H222" s="113"/>
      <c r="K222" s="191">
        <v>0</v>
      </c>
      <c r="L222" s="168"/>
      <c r="M222" s="168">
        <f t="shared" si="7"/>
        <v>0</v>
      </c>
      <c r="N222" s="167">
        <v>0</v>
      </c>
      <c r="O222" s="168">
        <v>0</v>
      </c>
      <c r="P222" s="168">
        <f t="shared" si="8"/>
        <v>0</v>
      </c>
      <c r="Q222" s="168"/>
    </row>
    <row r="223" spans="1:17" ht="78.75">
      <c r="A223" s="129" t="s">
        <v>811</v>
      </c>
      <c r="B223" s="72" t="s">
        <v>83</v>
      </c>
      <c r="C223" s="72" t="s">
        <v>45</v>
      </c>
      <c r="D223" s="72" t="s">
        <v>149</v>
      </c>
      <c r="E223" s="72" t="s">
        <v>1298</v>
      </c>
      <c r="F223" s="72" t="s">
        <v>72</v>
      </c>
      <c r="G223" s="120"/>
      <c r="H223" s="120"/>
      <c r="K223" s="191">
        <v>0</v>
      </c>
      <c r="L223" s="168"/>
      <c r="M223" s="168">
        <f t="shared" si="7"/>
        <v>0</v>
      </c>
      <c r="N223" s="167">
        <v>0</v>
      </c>
      <c r="O223" s="168">
        <v>354134.75</v>
      </c>
      <c r="P223" s="168">
        <f t="shared" si="8"/>
        <v>354134.75</v>
      </c>
      <c r="Q223" s="168"/>
    </row>
    <row r="224" spans="1:17" ht="94.5">
      <c r="A224" s="129" t="s">
        <v>812</v>
      </c>
      <c r="B224" s="72" t="s">
        <v>83</v>
      </c>
      <c r="C224" s="72" t="s">
        <v>45</v>
      </c>
      <c r="D224" s="72" t="s">
        <v>149</v>
      </c>
      <c r="E224" s="72" t="s">
        <v>1299</v>
      </c>
      <c r="F224" s="72" t="s">
        <v>72</v>
      </c>
      <c r="G224" s="120"/>
      <c r="H224" s="113"/>
      <c r="K224" s="191">
        <v>0</v>
      </c>
      <c r="L224" s="168"/>
      <c r="M224" s="168">
        <f t="shared" si="7"/>
        <v>0</v>
      </c>
      <c r="N224" s="167">
        <v>0</v>
      </c>
      <c r="O224" s="168">
        <v>0</v>
      </c>
      <c r="P224" s="168">
        <f t="shared" si="8"/>
        <v>0</v>
      </c>
      <c r="Q224" s="168"/>
    </row>
    <row r="225" spans="1:17" ht="47.25">
      <c r="A225" s="84" t="s">
        <v>925</v>
      </c>
      <c r="B225" s="121">
        <v>909</v>
      </c>
      <c r="C225" s="122" t="s">
        <v>45</v>
      </c>
      <c r="D225" s="122" t="s">
        <v>149</v>
      </c>
      <c r="E225" s="41" t="s">
        <v>1300</v>
      </c>
      <c r="F225" s="122" t="s">
        <v>72</v>
      </c>
      <c r="G225" s="120"/>
      <c r="H225" s="125">
        <v>138200</v>
      </c>
      <c r="K225" s="191">
        <v>138200</v>
      </c>
      <c r="L225" s="168"/>
      <c r="M225" s="168">
        <f t="shared" si="7"/>
        <v>138200</v>
      </c>
      <c r="N225" s="167">
        <v>138200</v>
      </c>
      <c r="O225" s="168">
        <v>138200</v>
      </c>
      <c r="P225" s="168">
        <f t="shared" si="8"/>
        <v>138200</v>
      </c>
      <c r="Q225" s="168"/>
    </row>
    <row r="226" spans="1:17" ht="63">
      <c r="A226" s="129" t="s">
        <v>813</v>
      </c>
      <c r="B226" s="72" t="s">
        <v>83</v>
      </c>
      <c r="C226" s="72" t="s">
        <v>45</v>
      </c>
      <c r="D226" s="72" t="s">
        <v>149</v>
      </c>
      <c r="E226" s="72" t="s">
        <v>1301</v>
      </c>
      <c r="F226" s="72" t="s">
        <v>72</v>
      </c>
      <c r="G226" s="120"/>
      <c r="H226" s="113"/>
      <c r="K226" s="191">
        <v>0</v>
      </c>
      <c r="L226" s="168"/>
      <c r="M226" s="168">
        <f t="shared" si="7"/>
        <v>0</v>
      </c>
      <c r="N226" s="167">
        <v>0</v>
      </c>
      <c r="O226" s="168">
        <v>0</v>
      </c>
      <c r="P226" s="168">
        <f t="shared" si="8"/>
        <v>0</v>
      </c>
      <c r="Q226" s="168"/>
    </row>
    <row r="227" spans="1:17" ht="78.75">
      <c r="A227" s="129" t="s">
        <v>1415</v>
      </c>
      <c r="B227" s="72" t="s">
        <v>83</v>
      </c>
      <c r="C227" s="72" t="s">
        <v>45</v>
      </c>
      <c r="D227" s="72" t="s">
        <v>149</v>
      </c>
      <c r="E227" s="72" t="s">
        <v>1417</v>
      </c>
      <c r="F227" s="72" t="s">
        <v>72</v>
      </c>
      <c r="G227" s="120"/>
      <c r="H227" s="113">
        <v>492532.4</v>
      </c>
      <c r="L227" s="168"/>
      <c r="M227" s="168"/>
      <c r="O227" s="168"/>
      <c r="P227" s="168"/>
      <c r="Q227" s="168"/>
    </row>
    <row r="228" spans="1:17" ht="15.75">
      <c r="A228" s="118" t="s">
        <v>88</v>
      </c>
      <c r="B228" s="18" t="s">
        <v>83</v>
      </c>
      <c r="C228" s="18" t="s">
        <v>45</v>
      </c>
      <c r="D228" s="18" t="s">
        <v>45</v>
      </c>
      <c r="E228" s="18"/>
      <c r="F228" s="18"/>
      <c r="G228" s="166">
        <f>SUM(G229:G232)</f>
        <v>0</v>
      </c>
      <c r="H228" s="82">
        <f>SUM(H229:H232)</f>
        <v>602712</v>
      </c>
      <c r="K228" s="191">
        <v>579348</v>
      </c>
      <c r="L228" s="168"/>
      <c r="M228" s="168">
        <f t="shared" si="7"/>
        <v>579348</v>
      </c>
      <c r="N228" s="167">
        <v>579348</v>
      </c>
      <c r="O228" s="168">
        <v>579348</v>
      </c>
      <c r="P228" s="168">
        <f t="shared" si="8"/>
        <v>579348</v>
      </c>
      <c r="Q228" s="168"/>
    </row>
    <row r="229" spans="1:17" ht="63">
      <c r="A229" s="103" t="s">
        <v>399</v>
      </c>
      <c r="B229" s="121">
        <v>909</v>
      </c>
      <c r="C229" s="122" t="s">
        <v>45</v>
      </c>
      <c r="D229" s="122" t="s">
        <v>45</v>
      </c>
      <c r="E229" s="122" t="s">
        <v>1302</v>
      </c>
      <c r="F229" s="122" t="s">
        <v>104</v>
      </c>
      <c r="G229" s="120"/>
      <c r="H229" s="125">
        <v>138012</v>
      </c>
      <c r="K229" s="191">
        <v>134673</v>
      </c>
      <c r="L229" s="168"/>
      <c r="M229" s="168">
        <f t="shared" si="7"/>
        <v>134673</v>
      </c>
      <c r="N229" s="167">
        <v>134673</v>
      </c>
      <c r="O229" s="168">
        <v>134673</v>
      </c>
      <c r="P229" s="168">
        <f t="shared" si="8"/>
        <v>134673</v>
      </c>
      <c r="Q229" s="168"/>
    </row>
    <row r="230" spans="1:17" ht="78.75">
      <c r="A230" s="103" t="s">
        <v>934</v>
      </c>
      <c r="B230" s="121">
        <v>909</v>
      </c>
      <c r="C230" s="122" t="s">
        <v>45</v>
      </c>
      <c r="D230" s="122" t="s">
        <v>45</v>
      </c>
      <c r="E230" s="122" t="s">
        <v>1302</v>
      </c>
      <c r="F230" s="122" t="s">
        <v>72</v>
      </c>
      <c r="G230" s="120"/>
      <c r="H230" s="74">
        <v>403620</v>
      </c>
      <c r="K230" s="191">
        <v>393855</v>
      </c>
      <c r="L230" s="168"/>
      <c r="M230" s="168">
        <f t="shared" si="7"/>
        <v>393855</v>
      </c>
      <c r="N230" s="167">
        <v>393855</v>
      </c>
      <c r="O230" s="168">
        <v>393855</v>
      </c>
      <c r="P230" s="168">
        <f t="shared" si="8"/>
        <v>393855</v>
      </c>
      <c r="Q230" s="168"/>
    </row>
    <row r="231" spans="1:17" ht="94.5">
      <c r="A231" s="102" t="s">
        <v>459</v>
      </c>
      <c r="B231" s="72" t="s">
        <v>83</v>
      </c>
      <c r="C231" s="72" t="s">
        <v>45</v>
      </c>
      <c r="D231" s="122" t="s">
        <v>45</v>
      </c>
      <c r="E231" s="72" t="s">
        <v>1303</v>
      </c>
      <c r="F231" s="72" t="s">
        <v>72</v>
      </c>
      <c r="G231" s="120"/>
      <c r="H231" s="113">
        <v>52080</v>
      </c>
      <c r="K231" s="191">
        <v>50820</v>
      </c>
      <c r="L231" s="168"/>
      <c r="M231" s="168">
        <f t="shared" si="7"/>
        <v>50820</v>
      </c>
      <c r="N231" s="167">
        <v>50820</v>
      </c>
      <c r="O231" s="168">
        <v>50820</v>
      </c>
      <c r="P231" s="168">
        <f t="shared" si="8"/>
        <v>50820</v>
      </c>
      <c r="Q231" s="168"/>
    </row>
    <row r="232" spans="1:17" ht="63">
      <c r="A232" s="84" t="s">
        <v>1419</v>
      </c>
      <c r="B232" s="72" t="s">
        <v>83</v>
      </c>
      <c r="C232" s="72" t="s">
        <v>45</v>
      </c>
      <c r="D232" s="122" t="s">
        <v>45</v>
      </c>
      <c r="E232" s="72" t="s">
        <v>1421</v>
      </c>
      <c r="F232" s="72" t="s">
        <v>72</v>
      </c>
      <c r="G232" s="120"/>
      <c r="H232" s="113">
        <v>9000</v>
      </c>
      <c r="L232" s="168"/>
      <c r="M232" s="168"/>
      <c r="O232" s="168"/>
      <c r="P232" s="168"/>
      <c r="Q232" s="168"/>
    </row>
    <row r="233" spans="1:17" ht="15.75">
      <c r="A233" s="112" t="s">
        <v>148</v>
      </c>
      <c r="B233" s="18" t="s">
        <v>83</v>
      </c>
      <c r="C233" s="18" t="s">
        <v>45</v>
      </c>
      <c r="D233" s="18" t="s">
        <v>182</v>
      </c>
      <c r="E233" s="18"/>
      <c r="F233" s="18"/>
      <c r="G233" s="166">
        <f>SUM(G234:G239)</f>
        <v>-16523.69</v>
      </c>
      <c r="H233" s="82">
        <f>SUM(H234:H239)</f>
        <v>8826185.04</v>
      </c>
      <c r="K233" s="191">
        <v>9129021.330000002</v>
      </c>
      <c r="L233" s="168"/>
      <c r="M233" s="168">
        <f t="shared" si="7"/>
        <v>9112497.640000002</v>
      </c>
      <c r="N233" s="167">
        <v>9129021.330000002</v>
      </c>
      <c r="O233" s="168">
        <v>9129021.330000002</v>
      </c>
      <c r="P233" s="168">
        <f t="shared" si="8"/>
        <v>9112497.640000002</v>
      </c>
      <c r="Q233" s="168"/>
    </row>
    <row r="234" spans="1:17" ht="115.5" customHeight="1">
      <c r="A234" s="102" t="s">
        <v>372</v>
      </c>
      <c r="B234" s="72" t="s">
        <v>83</v>
      </c>
      <c r="C234" s="72" t="s">
        <v>45</v>
      </c>
      <c r="D234" s="72" t="s">
        <v>182</v>
      </c>
      <c r="E234" s="72" t="s">
        <v>1304</v>
      </c>
      <c r="F234" s="72" t="s">
        <v>103</v>
      </c>
      <c r="G234" s="120"/>
      <c r="H234" s="113">
        <v>4637318.02</v>
      </c>
      <c r="K234" s="191">
        <v>4458745.100000001</v>
      </c>
      <c r="L234" s="168"/>
      <c r="M234" s="168">
        <f t="shared" si="7"/>
        <v>4458745.100000001</v>
      </c>
      <c r="N234" s="167">
        <v>4458745.100000001</v>
      </c>
      <c r="O234" s="168">
        <v>4458745.100000001</v>
      </c>
      <c r="P234" s="168">
        <f t="shared" si="8"/>
        <v>4458745.100000001</v>
      </c>
      <c r="Q234" s="168"/>
    </row>
    <row r="235" spans="1:17" ht="72" customHeight="1">
      <c r="A235" s="102" t="s">
        <v>388</v>
      </c>
      <c r="B235" s="72" t="s">
        <v>83</v>
      </c>
      <c r="C235" s="72" t="s">
        <v>45</v>
      </c>
      <c r="D235" s="72" t="s">
        <v>182</v>
      </c>
      <c r="E235" s="72" t="s">
        <v>1304</v>
      </c>
      <c r="F235" s="72" t="s">
        <v>104</v>
      </c>
      <c r="G235" s="120"/>
      <c r="H235" s="74">
        <v>973230.69</v>
      </c>
      <c r="K235" s="191">
        <v>784950.65</v>
      </c>
      <c r="L235" s="168"/>
      <c r="M235" s="168">
        <f t="shared" si="7"/>
        <v>784950.65</v>
      </c>
      <c r="N235" s="167">
        <v>784950.65</v>
      </c>
      <c r="O235" s="168">
        <v>784950.65</v>
      </c>
      <c r="P235" s="168">
        <f t="shared" si="8"/>
        <v>784950.65</v>
      </c>
      <c r="Q235" s="168"/>
    </row>
    <row r="236" spans="1:17" ht="47.25">
      <c r="A236" s="102" t="s">
        <v>370</v>
      </c>
      <c r="B236" s="72" t="s">
        <v>83</v>
      </c>
      <c r="C236" s="72" t="s">
        <v>45</v>
      </c>
      <c r="D236" s="72" t="s">
        <v>182</v>
      </c>
      <c r="E236" s="72" t="s">
        <v>1304</v>
      </c>
      <c r="F236" s="72" t="s">
        <v>105</v>
      </c>
      <c r="G236" s="120"/>
      <c r="H236" s="74"/>
      <c r="K236" s="191">
        <v>0</v>
      </c>
      <c r="L236" s="168"/>
      <c r="M236" s="168">
        <f t="shared" si="7"/>
        <v>0</v>
      </c>
      <c r="N236" s="286">
        <v>0</v>
      </c>
      <c r="O236" s="168">
        <v>0</v>
      </c>
      <c r="P236" s="168">
        <f t="shared" si="8"/>
        <v>0</v>
      </c>
      <c r="Q236" s="168"/>
    </row>
    <row r="237" spans="1:17" ht="68.25" customHeight="1">
      <c r="A237" s="102" t="s">
        <v>1080</v>
      </c>
      <c r="B237" s="72" t="s">
        <v>83</v>
      </c>
      <c r="C237" s="72" t="s">
        <v>45</v>
      </c>
      <c r="D237" s="72" t="s">
        <v>182</v>
      </c>
      <c r="E237" s="72" t="s">
        <v>1305</v>
      </c>
      <c r="F237" s="72" t="s">
        <v>72</v>
      </c>
      <c r="G237" s="120">
        <v>-1584567.51</v>
      </c>
      <c r="H237" s="74">
        <v>1584567.51</v>
      </c>
      <c r="L237" s="168"/>
      <c r="M237" s="168"/>
      <c r="N237" s="338"/>
      <c r="O237" s="168"/>
      <c r="P237" s="168"/>
      <c r="Q237" s="168"/>
    </row>
    <row r="238" spans="1:17" ht="68.25" customHeight="1">
      <c r="A238" s="102" t="s">
        <v>1079</v>
      </c>
      <c r="B238" s="72" t="s">
        <v>83</v>
      </c>
      <c r="C238" s="72" t="s">
        <v>45</v>
      </c>
      <c r="D238" s="72" t="s">
        <v>182</v>
      </c>
      <c r="E238" s="72" t="s">
        <v>1305</v>
      </c>
      <c r="F238" s="72" t="s">
        <v>104</v>
      </c>
      <c r="G238" s="120">
        <v>1584567.51</v>
      </c>
      <c r="H238" s="74">
        <v>1584567.51</v>
      </c>
      <c r="L238" s="168"/>
      <c r="M238" s="168"/>
      <c r="N238" s="338"/>
      <c r="O238" s="168"/>
      <c r="P238" s="168"/>
      <c r="Q238" s="168"/>
    </row>
    <row r="239" spans="1:17" ht="78.75">
      <c r="A239" s="42" t="s">
        <v>692</v>
      </c>
      <c r="B239" s="72" t="s">
        <v>83</v>
      </c>
      <c r="C239" s="72" t="s">
        <v>45</v>
      </c>
      <c r="D239" s="72" t="s">
        <v>182</v>
      </c>
      <c r="E239" s="72" t="s">
        <v>1306</v>
      </c>
      <c r="F239" s="72" t="s">
        <v>72</v>
      </c>
      <c r="G239" s="120">
        <v>-16523.69</v>
      </c>
      <c r="H239" s="74">
        <v>46501.31</v>
      </c>
      <c r="K239" s="191">
        <v>85837</v>
      </c>
      <c r="L239" s="168"/>
      <c r="M239" s="168">
        <f aca="true" t="shared" si="9" ref="M239:M275">K239+G239</f>
        <v>69313.31</v>
      </c>
      <c r="N239" s="167">
        <v>85837</v>
      </c>
      <c r="O239" s="168">
        <v>85837</v>
      </c>
      <c r="P239" s="168">
        <f t="shared" si="8"/>
        <v>69313.31</v>
      </c>
      <c r="Q239" s="168"/>
    </row>
    <row r="240" spans="1:17" ht="15.75">
      <c r="A240" s="119" t="s">
        <v>155</v>
      </c>
      <c r="B240" s="18" t="s">
        <v>83</v>
      </c>
      <c r="C240" s="18" t="s">
        <v>143</v>
      </c>
      <c r="D240" s="18" t="s">
        <v>364</v>
      </c>
      <c r="E240" s="18"/>
      <c r="F240" s="18"/>
      <c r="G240" s="166">
        <f>G241+G244</f>
        <v>0</v>
      </c>
      <c r="H240" s="82">
        <f>H241+H244</f>
        <v>2181008.95</v>
      </c>
      <c r="K240" s="191">
        <v>1806988.7</v>
      </c>
      <c r="L240" s="168"/>
      <c r="M240" s="168">
        <f t="shared" si="9"/>
        <v>1806988.7</v>
      </c>
      <c r="N240" s="167">
        <v>1806988.7</v>
      </c>
      <c r="O240" s="168">
        <v>1806988.7</v>
      </c>
      <c r="P240" s="168">
        <f t="shared" si="8"/>
        <v>1806988.7</v>
      </c>
      <c r="Q240" s="168"/>
    </row>
    <row r="241" spans="1:17" ht="15.75">
      <c r="A241" s="112" t="s">
        <v>131</v>
      </c>
      <c r="B241" s="18" t="s">
        <v>83</v>
      </c>
      <c r="C241" s="18" t="s">
        <v>143</v>
      </c>
      <c r="D241" s="18" t="s">
        <v>43</v>
      </c>
      <c r="E241" s="18"/>
      <c r="F241" s="18"/>
      <c r="G241" s="166">
        <f>G242+G243</f>
        <v>0</v>
      </c>
      <c r="H241" s="82">
        <f>H242+H243</f>
        <v>1146008.95</v>
      </c>
      <c r="K241" s="191">
        <v>771988.7</v>
      </c>
      <c r="L241" s="168"/>
      <c r="M241" s="168">
        <f t="shared" si="9"/>
        <v>771988.7</v>
      </c>
      <c r="N241" s="167">
        <v>771988.7</v>
      </c>
      <c r="O241" s="168">
        <v>771988.7</v>
      </c>
      <c r="P241" s="168">
        <f t="shared" si="8"/>
        <v>771988.7</v>
      </c>
      <c r="Q241" s="168"/>
    </row>
    <row r="242" spans="1:17" ht="117.75" customHeight="1">
      <c r="A242" s="102" t="s">
        <v>371</v>
      </c>
      <c r="B242" s="72" t="s">
        <v>83</v>
      </c>
      <c r="C242" s="72" t="s">
        <v>143</v>
      </c>
      <c r="D242" s="72" t="s">
        <v>43</v>
      </c>
      <c r="E242" s="72" t="s">
        <v>1307</v>
      </c>
      <c r="F242" s="72" t="s">
        <v>73</v>
      </c>
      <c r="G242" s="120"/>
      <c r="H242" s="113">
        <v>1064070.95</v>
      </c>
      <c r="K242" s="191">
        <v>693956.2</v>
      </c>
      <c r="L242" s="168"/>
      <c r="M242" s="168">
        <f t="shared" si="9"/>
        <v>693956.2</v>
      </c>
      <c r="N242" s="167">
        <v>693956.2</v>
      </c>
      <c r="O242" s="168">
        <v>693956.2</v>
      </c>
      <c r="P242" s="168">
        <f t="shared" si="8"/>
        <v>693956.2</v>
      </c>
      <c r="Q242" s="168"/>
    </row>
    <row r="243" spans="1:17" ht="117.75" customHeight="1">
      <c r="A243" s="102" t="s">
        <v>371</v>
      </c>
      <c r="B243" s="72" t="s">
        <v>83</v>
      </c>
      <c r="C243" s="72" t="s">
        <v>143</v>
      </c>
      <c r="D243" s="72" t="s">
        <v>43</v>
      </c>
      <c r="E243" s="72" t="s">
        <v>1308</v>
      </c>
      <c r="F243" s="72" t="s">
        <v>73</v>
      </c>
      <c r="G243" s="120"/>
      <c r="H243" s="74">
        <v>81938</v>
      </c>
      <c r="K243" s="191">
        <v>78032.5</v>
      </c>
      <c r="L243" s="168"/>
      <c r="M243" s="168">
        <f t="shared" si="9"/>
        <v>78032.5</v>
      </c>
      <c r="N243" s="167">
        <v>78032.5</v>
      </c>
      <c r="O243" s="168">
        <v>78032.5</v>
      </c>
      <c r="P243" s="168">
        <f t="shared" si="8"/>
        <v>78032.5</v>
      </c>
      <c r="Q243" s="168"/>
    </row>
    <row r="244" spans="1:17" ht="15.75">
      <c r="A244" s="112" t="s">
        <v>209</v>
      </c>
      <c r="B244" s="18" t="s">
        <v>83</v>
      </c>
      <c r="C244" s="18" t="s">
        <v>143</v>
      </c>
      <c r="D244" s="18" t="s">
        <v>44</v>
      </c>
      <c r="E244" s="18"/>
      <c r="F244" s="18"/>
      <c r="G244" s="166">
        <f>G245+G246+G248</f>
        <v>0</v>
      </c>
      <c r="H244" s="82">
        <f>H245+H246+H248</f>
        <v>1035000</v>
      </c>
      <c r="K244" s="191">
        <v>1035000</v>
      </c>
      <c r="L244" s="168"/>
      <c r="M244" s="168">
        <f t="shared" si="9"/>
        <v>1035000</v>
      </c>
      <c r="N244" s="167">
        <v>1035000</v>
      </c>
      <c r="O244" s="168">
        <v>1035000</v>
      </c>
      <c r="P244" s="168">
        <f t="shared" si="8"/>
        <v>1035000</v>
      </c>
      <c r="Q244" s="168"/>
    </row>
    <row r="245" spans="1:17" ht="99.75" customHeight="1">
      <c r="A245" s="102" t="s">
        <v>1048</v>
      </c>
      <c r="B245" s="72" t="s">
        <v>83</v>
      </c>
      <c r="C245" s="72" t="s">
        <v>143</v>
      </c>
      <c r="D245" s="72" t="s">
        <v>44</v>
      </c>
      <c r="E245" s="72" t="s">
        <v>1309</v>
      </c>
      <c r="F245" s="72" t="s">
        <v>105</v>
      </c>
      <c r="G245" s="120"/>
      <c r="H245" s="113">
        <v>1035000</v>
      </c>
      <c r="K245" s="191">
        <v>1035000</v>
      </c>
      <c r="L245" s="168"/>
      <c r="M245" s="168">
        <f t="shared" si="9"/>
        <v>1035000</v>
      </c>
      <c r="N245" s="167">
        <v>1035000</v>
      </c>
      <c r="O245" s="168">
        <v>1035000</v>
      </c>
      <c r="P245" s="168">
        <f t="shared" si="8"/>
        <v>1035000</v>
      </c>
      <c r="Q245" s="168"/>
    </row>
    <row r="246" spans="1:17" ht="60.75" customHeight="1" hidden="1">
      <c r="A246" s="103" t="s">
        <v>655</v>
      </c>
      <c r="B246" s="72" t="s">
        <v>83</v>
      </c>
      <c r="C246" s="72" t="s">
        <v>208</v>
      </c>
      <c r="D246" s="72" t="s">
        <v>878</v>
      </c>
      <c r="E246" s="72" t="s">
        <v>669</v>
      </c>
      <c r="F246" s="72" t="s">
        <v>104</v>
      </c>
      <c r="G246" s="120"/>
      <c r="H246" s="113">
        <v>0</v>
      </c>
      <c r="K246" s="191">
        <v>0</v>
      </c>
      <c r="L246" s="168"/>
      <c r="M246" s="168">
        <f t="shared" si="9"/>
        <v>0</v>
      </c>
      <c r="N246" s="167">
        <v>0</v>
      </c>
      <c r="O246" s="168">
        <v>0</v>
      </c>
      <c r="P246" s="168">
        <f t="shared" si="8"/>
        <v>0</v>
      </c>
      <c r="Q246" s="168"/>
    </row>
    <row r="247" spans="1:17" ht="78.75" hidden="1">
      <c r="A247" s="103" t="s">
        <v>882</v>
      </c>
      <c r="B247" s="72" t="s">
        <v>83</v>
      </c>
      <c r="C247" s="72" t="s">
        <v>208</v>
      </c>
      <c r="D247" s="72" t="s">
        <v>878</v>
      </c>
      <c r="E247" s="72" t="s">
        <v>884</v>
      </c>
      <c r="F247" s="72" t="s">
        <v>104</v>
      </c>
      <c r="G247" s="120"/>
      <c r="H247" s="113">
        <v>0</v>
      </c>
      <c r="K247" s="191">
        <v>0</v>
      </c>
      <c r="L247" s="168"/>
      <c r="M247" s="168">
        <f t="shared" si="9"/>
        <v>0</v>
      </c>
      <c r="N247" s="167">
        <v>0</v>
      </c>
      <c r="O247" s="168">
        <v>0</v>
      </c>
      <c r="P247" s="168">
        <f t="shared" si="8"/>
        <v>0</v>
      </c>
      <c r="Q247" s="168"/>
    </row>
    <row r="248" spans="1:17" ht="78.75" customHeight="1" hidden="1">
      <c r="A248" s="81" t="s">
        <v>613</v>
      </c>
      <c r="B248" s="17" t="s">
        <v>83</v>
      </c>
      <c r="C248" s="17" t="s">
        <v>208</v>
      </c>
      <c r="D248" s="17" t="s">
        <v>878</v>
      </c>
      <c r="E248" s="17" t="s">
        <v>670</v>
      </c>
      <c r="F248" s="17" t="s">
        <v>104</v>
      </c>
      <c r="G248" s="85"/>
      <c r="H248" s="115">
        <v>0</v>
      </c>
      <c r="K248" s="191">
        <v>0</v>
      </c>
      <c r="L248" s="168"/>
      <c r="M248" s="168">
        <f t="shared" si="9"/>
        <v>0</v>
      </c>
      <c r="N248" s="167">
        <v>0</v>
      </c>
      <c r="O248" s="168">
        <v>0</v>
      </c>
      <c r="P248" s="168">
        <f t="shared" si="8"/>
        <v>0</v>
      </c>
      <c r="Q248" s="168"/>
    </row>
    <row r="249" spans="1:17" ht="31.5">
      <c r="A249" s="110" t="s">
        <v>77</v>
      </c>
      <c r="B249" s="111" t="s">
        <v>76</v>
      </c>
      <c r="C249" s="111"/>
      <c r="D249" s="111"/>
      <c r="E249" s="111"/>
      <c r="F249" s="111"/>
      <c r="G249" s="313">
        <f>G250+G260</f>
        <v>0</v>
      </c>
      <c r="H249" s="94">
        <f>H250+H260</f>
        <v>5088142.19</v>
      </c>
      <c r="K249" s="191">
        <v>4681700</v>
      </c>
      <c r="L249" s="168"/>
      <c r="M249" s="168">
        <f t="shared" si="9"/>
        <v>4681700</v>
      </c>
      <c r="N249" s="167">
        <v>4722419.62</v>
      </c>
      <c r="O249" s="168">
        <v>4722419.62</v>
      </c>
      <c r="P249" s="168">
        <f t="shared" si="8"/>
        <v>4722419.62</v>
      </c>
      <c r="Q249" s="168"/>
    </row>
    <row r="250" spans="1:17" ht="15.75">
      <c r="A250" s="112" t="s">
        <v>176</v>
      </c>
      <c r="B250" s="18" t="s">
        <v>76</v>
      </c>
      <c r="C250" s="18" t="s">
        <v>54</v>
      </c>
      <c r="D250" s="18" t="s">
        <v>364</v>
      </c>
      <c r="E250" s="18"/>
      <c r="F250" s="18"/>
      <c r="G250" s="166">
        <f>G251+G256+G258</f>
        <v>0</v>
      </c>
      <c r="H250" s="82">
        <f>H251+H256+H258</f>
        <v>5079142.19</v>
      </c>
      <c r="K250" s="191">
        <v>4681700</v>
      </c>
      <c r="L250" s="168"/>
      <c r="M250" s="168">
        <f t="shared" si="9"/>
        <v>4681700</v>
      </c>
      <c r="N250" s="167">
        <v>4722419.62</v>
      </c>
      <c r="O250" s="168">
        <v>4722419.62</v>
      </c>
      <c r="P250" s="168">
        <f t="shared" si="8"/>
        <v>4722419.62</v>
      </c>
      <c r="Q250" s="168"/>
    </row>
    <row r="251" spans="1:17" ht="47.25">
      <c r="A251" s="112" t="s">
        <v>405</v>
      </c>
      <c r="B251" s="18" t="s">
        <v>76</v>
      </c>
      <c r="C251" s="18" t="s">
        <v>54</v>
      </c>
      <c r="D251" s="18" t="s">
        <v>44</v>
      </c>
      <c r="E251" s="18"/>
      <c r="F251" s="18"/>
      <c r="G251" s="166">
        <f>SUM(G252:G255)</f>
        <v>0</v>
      </c>
      <c r="H251" s="82">
        <f>SUM(H252:H255)</f>
        <v>4612000</v>
      </c>
      <c r="K251" s="191">
        <v>4381700</v>
      </c>
      <c r="L251" s="168"/>
      <c r="M251" s="168">
        <f t="shared" si="9"/>
        <v>4381700</v>
      </c>
      <c r="N251" s="167">
        <v>4422419.62</v>
      </c>
      <c r="O251" s="168">
        <v>4422419.62</v>
      </c>
      <c r="P251" s="168">
        <f t="shared" si="8"/>
        <v>4422419.62</v>
      </c>
      <c r="Q251" s="168"/>
    </row>
    <row r="252" spans="1:17" ht="110.25">
      <c r="A252" s="81" t="s">
        <v>373</v>
      </c>
      <c r="B252" s="17" t="s">
        <v>76</v>
      </c>
      <c r="C252" s="17" t="s">
        <v>54</v>
      </c>
      <c r="D252" s="17" t="s">
        <v>44</v>
      </c>
      <c r="E252" s="17" t="s">
        <v>1310</v>
      </c>
      <c r="F252" s="17" t="s">
        <v>103</v>
      </c>
      <c r="G252" s="85"/>
      <c r="H252" s="127">
        <v>4226670.88</v>
      </c>
      <c r="K252" s="191">
        <v>4011985.99</v>
      </c>
      <c r="L252" s="168"/>
      <c r="M252" s="168">
        <f t="shared" si="9"/>
        <v>4011985.99</v>
      </c>
      <c r="N252" s="167">
        <v>4052705.6100000003</v>
      </c>
      <c r="O252" s="168">
        <v>4053405.9400000004</v>
      </c>
      <c r="P252" s="168">
        <f t="shared" si="8"/>
        <v>4053405.9400000004</v>
      </c>
      <c r="Q252" s="168"/>
    </row>
    <row r="253" spans="1:17" ht="63">
      <c r="A253" s="81" t="s">
        <v>398</v>
      </c>
      <c r="B253" s="17" t="s">
        <v>76</v>
      </c>
      <c r="C253" s="17" t="s">
        <v>54</v>
      </c>
      <c r="D253" s="17" t="s">
        <v>44</v>
      </c>
      <c r="E253" s="17" t="s">
        <v>1310</v>
      </c>
      <c r="F253" s="17" t="s">
        <v>104</v>
      </c>
      <c r="G253" s="85"/>
      <c r="H253" s="127">
        <v>385329.12</v>
      </c>
      <c r="K253" s="191">
        <v>354714.01</v>
      </c>
      <c r="L253" s="168"/>
      <c r="M253" s="168">
        <f t="shared" si="9"/>
        <v>354714.01</v>
      </c>
      <c r="N253" s="167">
        <v>354714.01</v>
      </c>
      <c r="O253" s="168">
        <v>354013.68</v>
      </c>
      <c r="P253" s="168">
        <f t="shared" si="8"/>
        <v>354013.68</v>
      </c>
      <c r="Q253" s="168"/>
    </row>
    <row r="254" spans="1:17" ht="47.25">
      <c r="A254" s="81" t="s">
        <v>337</v>
      </c>
      <c r="B254" s="17" t="s">
        <v>76</v>
      </c>
      <c r="C254" s="17" t="s">
        <v>54</v>
      </c>
      <c r="D254" s="17" t="s">
        <v>44</v>
      </c>
      <c r="E254" s="17" t="s">
        <v>1310</v>
      </c>
      <c r="F254" s="17" t="s">
        <v>105</v>
      </c>
      <c r="G254" s="85"/>
      <c r="H254" s="58"/>
      <c r="K254" s="191">
        <v>0</v>
      </c>
      <c r="L254" s="168"/>
      <c r="M254" s="168">
        <f t="shared" si="9"/>
        <v>0</v>
      </c>
      <c r="N254" s="167">
        <v>0</v>
      </c>
      <c r="O254" s="168">
        <v>0</v>
      </c>
      <c r="P254" s="168">
        <f t="shared" si="8"/>
        <v>0</v>
      </c>
      <c r="Q254" s="168"/>
    </row>
    <row r="255" spans="1:17" ht="35.25" customHeight="1">
      <c r="A255" s="81" t="s">
        <v>1099</v>
      </c>
      <c r="B255" s="17" t="s">
        <v>76</v>
      </c>
      <c r="C255" s="17" t="s">
        <v>54</v>
      </c>
      <c r="D255" s="17" t="s">
        <v>44</v>
      </c>
      <c r="E255" s="17" t="s">
        <v>1311</v>
      </c>
      <c r="F255" s="17" t="s">
        <v>105</v>
      </c>
      <c r="G255" s="85"/>
      <c r="H255" s="58"/>
      <c r="K255" s="191">
        <v>15000</v>
      </c>
      <c r="L255" s="168"/>
      <c r="M255" s="168">
        <f t="shared" si="9"/>
        <v>15000</v>
      </c>
      <c r="N255" s="167">
        <v>15000</v>
      </c>
      <c r="O255" s="168">
        <v>15000</v>
      </c>
      <c r="P255" s="168">
        <f t="shared" si="8"/>
        <v>15000</v>
      </c>
      <c r="Q255" s="168"/>
    </row>
    <row r="256" spans="1:17" ht="15.75">
      <c r="A256" s="106" t="s">
        <v>855</v>
      </c>
      <c r="B256" s="77" t="s">
        <v>76</v>
      </c>
      <c r="C256" s="77" t="s">
        <v>54</v>
      </c>
      <c r="D256" s="77" t="s">
        <v>1317</v>
      </c>
      <c r="E256" s="66"/>
      <c r="F256" s="66"/>
      <c r="G256" s="166">
        <f>G257</f>
        <v>0</v>
      </c>
      <c r="H256" s="166">
        <f>H257</f>
        <v>467142.19</v>
      </c>
      <c r="K256" s="191">
        <v>300000</v>
      </c>
      <c r="L256" s="168"/>
      <c r="M256" s="168">
        <f t="shared" si="9"/>
        <v>300000</v>
      </c>
      <c r="N256" s="167">
        <v>300000</v>
      </c>
      <c r="O256" s="168">
        <v>300000</v>
      </c>
      <c r="P256" s="168">
        <f t="shared" si="8"/>
        <v>300000</v>
      </c>
      <c r="Q256" s="168"/>
    </row>
    <row r="257" spans="1:17" ht="32.25" customHeight="1">
      <c r="A257" s="102" t="s">
        <v>856</v>
      </c>
      <c r="B257" s="16" t="s">
        <v>76</v>
      </c>
      <c r="C257" s="16" t="s">
        <v>54</v>
      </c>
      <c r="D257" s="16" t="s">
        <v>1317</v>
      </c>
      <c r="E257" s="16" t="s">
        <v>1312</v>
      </c>
      <c r="F257" s="16" t="s">
        <v>105</v>
      </c>
      <c r="G257" s="87"/>
      <c r="H257" s="87">
        <v>467142.19</v>
      </c>
      <c r="K257" s="191">
        <v>300000</v>
      </c>
      <c r="L257" s="168"/>
      <c r="M257" s="168">
        <f t="shared" si="9"/>
        <v>300000</v>
      </c>
      <c r="N257" s="167">
        <v>300000</v>
      </c>
      <c r="O257" s="168">
        <v>300000</v>
      </c>
      <c r="P257" s="168">
        <f t="shared" si="8"/>
        <v>300000</v>
      </c>
      <c r="Q257" s="168"/>
    </row>
    <row r="258" spans="1:17" ht="15.75">
      <c r="A258" s="106" t="s">
        <v>199</v>
      </c>
      <c r="B258" s="77" t="s">
        <v>76</v>
      </c>
      <c r="C258" s="77" t="s">
        <v>54</v>
      </c>
      <c r="D258" s="77" t="s">
        <v>1316</v>
      </c>
      <c r="E258" s="66"/>
      <c r="F258" s="66"/>
      <c r="G258" s="166">
        <f>G259</f>
        <v>0</v>
      </c>
      <c r="H258" s="82">
        <f>H259</f>
        <v>0</v>
      </c>
      <c r="K258" s="191">
        <v>0</v>
      </c>
      <c r="L258" s="168"/>
      <c r="M258" s="168">
        <f t="shared" si="9"/>
        <v>0</v>
      </c>
      <c r="N258" s="167">
        <v>0</v>
      </c>
      <c r="O258" s="168">
        <v>0</v>
      </c>
      <c r="P258" s="168">
        <f t="shared" si="8"/>
        <v>0</v>
      </c>
      <c r="Q258" s="168"/>
    </row>
    <row r="259" spans="1:17" ht="167.25" customHeight="1">
      <c r="A259" s="39" t="s">
        <v>712</v>
      </c>
      <c r="B259" s="17" t="s">
        <v>76</v>
      </c>
      <c r="C259" s="17" t="s">
        <v>54</v>
      </c>
      <c r="D259" s="17" t="s">
        <v>1316</v>
      </c>
      <c r="E259" s="17" t="s">
        <v>1196</v>
      </c>
      <c r="F259" s="17" t="s">
        <v>105</v>
      </c>
      <c r="G259" s="85"/>
      <c r="H259" s="58"/>
      <c r="K259" s="191">
        <v>0</v>
      </c>
      <c r="L259" s="168"/>
      <c r="M259" s="168">
        <f t="shared" si="9"/>
        <v>0</v>
      </c>
      <c r="N259" s="167">
        <v>0</v>
      </c>
      <c r="O259" s="168">
        <v>0</v>
      </c>
      <c r="P259" s="168">
        <f t="shared" si="8"/>
        <v>0</v>
      </c>
      <c r="Q259" s="168"/>
    </row>
    <row r="260" spans="1:17" ht="15.75">
      <c r="A260" s="79" t="s">
        <v>155</v>
      </c>
      <c r="B260" s="77" t="s">
        <v>76</v>
      </c>
      <c r="C260" s="77" t="s">
        <v>143</v>
      </c>
      <c r="D260" s="77" t="s">
        <v>364</v>
      </c>
      <c r="E260" s="77"/>
      <c r="F260" s="77"/>
      <c r="G260" s="166">
        <f>G261</f>
        <v>0</v>
      </c>
      <c r="H260" s="82">
        <f>H261</f>
        <v>9000</v>
      </c>
      <c r="K260" s="191">
        <v>0</v>
      </c>
      <c r="L260" s="168"/>
      <c r="M260" s="168">
        <f t="shared" si="9"/>
        <v>0</v>
      </c>
      <c r="N260" s="167">
        <v>0</v>
      </c>
      <c r="O260" s="168">
        <v>0</v>
      </c>
      <c r="P260" s="168">
        <f t="shared" si="8"/>
        <v>0</v>
      </c>
      <c r="Q260" s="168"/>
    </row>
    <row r="261" spans="1:17" ht="15.75">
      <c r="A261" s="79" t="s">
        <v>199</v>
      </c>
      <c r="B261" s="77" t="s">
        <v>76</v>
      </c>
      <c r="C261" s="77" t="s">
        <v>143</v>
      </c>
      <c r="D261" s="77" t="s">
        <v>44</v>
      </c>
      <c r="E261" s="77"/>
      <c r="F261" s="77"/>
      <c r="G261" s="166">
        <f>G262+G263</f>
        <v>0</v>
      </c>
      <c r="H261" s="82">
        <f>H262+H263</f>
        <v>9000</v>
      </c>
      <c r="K261" s="191">
        <v>0</v>
      </c>
      <c r="L261" s="168"/>
      <c r="M261" s="168">
        <f t="shared" si="9"/>
        <v>0</v>
      </c>
      <c r="N261" s="167">
        <v>0</v>
      </c>
      <c r="O261" s="168">
        <v>0</v>
      </c>
      <c r="P261" s="168">
        <f t="shared" si="8"/>
        <v>0</v>
      </c>
      <c r="Q261" s="168"/>
    </row>
    <row r="262" spans="1:17" ht="66" customHeight="1">
      <c r="A262" s="81" t="s">
        <v>719</v>
      </c>
      <c r="B262" s="17" t="s">
        <v>76</v>
      </c>
      <c r="C262" s="17" t="s">
        <v>143</v>
      </c>
      <c r="D262" s="17" t="s">
        <v>44</v>
      </c>
      <c r="E262" s="17" t="s">
        <v>1313</v>
      </c>
      <c r="F262" s="17" t="s">
        <v>104</v>
      </c>
      <c r="G262" s="85"/>
      <c r="H262" s="115">
        <v>9000</v>
      </c>
      <c r="K262" s="191">
        <v>0</v>
      </c>
      <c r="L262" s="168"/>
      <c r="M262" s="168">
        <f t="shared" si="9"/>
        <v>0</v>
      </c>
      <c r="N262" s="167">
        <v>0</v>
      </c>
      <c r="O262" s="168">
        <v>0</v>
      </c>
      <c r="P262" s="168">
        <f t="shared" si="8"/>
        <v>0</v>
      </c>
      <c r="Q262" s="168"/>
    </row>
    <row r="263" spans="1:17" ht="69.75" customHeight="1">
      <c r="A263" s="81" t="s">
        <v>611</v>
      </c>
      <c r="B263" s="72" t="s">
        <v>76</v>
      </c>
      <c r="C263" s="72" t="s">
        <v>143</v>
      </c>
      <c r="D263" s="72" t="s">
        <v>44</v>
      </c>
      <c r="E263" s="72" t="s">
        <v>1349</v>
      </c>
      <c r="F263" s="72" t="s">
        <v>104</v>
      </c>
      <c r="G263" s="120"/>
      <c r="H263" s="115">
        <v>0</v>
      </c>
      <c r="K263" s="191">
        <v>0</v>
      </c>
      <c r="L263" s="168"/>
      <c r="M263" s="168">
        <f t="shared" si="9"/>
        <v>0</v>
      </c>
      <c r="N263" s="167">
        <v>0</v>
      </c>
      <c r="O263" s="168">
        <v>0</v>
      </c>
      <c r="P263" s="168">
        <f t="shared" si="8"/>
        <v>0</v>
      </c>
      <c r="Q263" s="168"/>
    </row>
    <row r="264" spans="1:17" ht="31.5">
      <c r="A264" s="110" t="s">
        <v>151</v>
      </c>
      <c r="B264" s="111" t="s">
        <v>183</v>
      </c>
      <c r="C264" s="111"/>
      <c r="D264" s="111"/>
      <c r="E264" s="111"/>
      <c r="F264" s="111"/>
      <c r="G264" s="313">
        <f>G265+G271</f>
        <v>8500</v>
      </c>
      <c r="H264" s="94">
        <f>H265+H271</f>
        <v>1971296.65</v>
      </c>
      <c r="K264" s="191">
        <v>1435259.0599999998</v>
      </c>
      <c r="L264" s="168"/>
      <c r="M264" s="168">
        <f t="shared" si="9"/>
        <v>1443759.0599999998</v>
      </c>
      <c r="N264" s="167">
        <v>1435259.0599999998</v>
      </c>
      <c r="O264" s="168">
        <v>1435259.0599999998</v>
      </c>
      <c r="P264" s="168">
        <f t="shared" si="8"/>
        <v>1443759.0599999998</v>
      </c>
      <c r="Q264" s="168"/>
    </row>
    <row r="265" spans="1:17" ht="15.75">
      <c r="A265" s="112" t="s">
        <v>176</v>
      </c>
      <c r="B265" s="77" t="s">
        <v>183</v>
      </c>
      <c r="C265" s="77" t="s">
        <v>54</v>
      </c>
      <c r="D265" s="77" t="s">
        <v>364</v>
      </c>
      <c r="E265" s="77"/>
      <c r="F265" s="77"/>
      <c r="G265" s="166">
        <f>G266</f>
        <v>8500</v>
      </c>
      <c r="H265" s="82">
        <f>H266</f>
        <v>1971296.65</v>
      </c>
      <c r="K265" s="191">
        <v>1435259.0599999998</v>
      </c>
      <c r="L265" s="168"/>
      <c r="M265" s="168">
        <f t="shared" si="9"/>
        <v>1443759.0599999998</v>
      </c>
      <c r="N265" s="167">
        <v>1435259.0599999998</v>
      </c>
      <c r="O265" s="168">
        <v>1435259.0599999998</v>
      </c>
      <c r="P265" s="168">
        <f t="shared" si="8"/>
        <v>1443759.0599999998</v>
      </c>
      <c r="Q265" s="168"/>
    </row>
    <row r="266" spans="1:17" ht="47.25">
      <c r="A266" s="112" t="s">
        <v>405</v>
      </c>
      <c r="B266" s="18" t="s">
        <v>183</v>
      </c>
      <c r="C266" s="18" t="s">
        <v>54</v>
      </c>
      <c r="D266" s="18" t="s">
        <v>44</v>
      </c>
      <c r="E266" s="18"/>
      <c r="F266" s="18"/>
      <c r="G266" s="166">
        <f>SUM(G267:G270)</f>
        <v>8500</v>
      </c>
      <c r="H266" s="82">
        <f>SUM(H267:H270)</f>
        <v>1971296.65</v>
      </c>
      <c r="K266" s="191">
        <v>1435259.0599999998</v>
      </c>
      <c r="L266" s="168"/>
      <c r="M266" s="168">
        <f t="shared" si="9"/>
        <v>1443759.0599999998</v>
      </c>
      <c r="N266" s="167">
        <v>1435259.0599999998</v>
      </c>
      <c r="O266" s="168">
        <v>1435259.0599999998</v>
      </c>
      <c r="P266" s="168">
        <f t="shared" si="8"/>
        <v>1443759.0599999998</v>
      </c>
      <c r="Q266" s="168"/>
    </row>
    <row r="267" spans="1:17" ht="96.75" customHeight="1">
      <c r="A267" s="39" t="s">
        <v>242</v>
      </c>
      <c r="B267" s="17" t="s">
        <v>183</v>
      </c>
      <c r="C267" s="17" t="s">
        <v>54</v>
      </c>
      <c r="D267" s="17" t="s">
        <v>44</v>
      </c>
      <c r="E267" s="17" t="s">
        <v>1314</v>
      </c>
      <c r="F267" s="17" t="s">
        <v>103</v>
      </c>
      <c r="G267" s="85"/>
      <c r="H267" s="127">
        <v>1246621.25</v>
      </c>
      <c r="K267" s="191">
        <v>1198682.66</v>
      </c>
      <c r="L267" s="168"/>
      <c r="M267" s="168">
        <f t="shared" si="9"/>
        <v>1198682.66</v>
      </c>
      <c r="N267" s="167">
        <v>1198682.66</v>
      </c>
      <c r="O267" s="168">
        <v>1198682.66</v>
      </c>
      <c r="P267" s="168">
        <f t="shared" si="8"/>
        <v>1198682.66</v>
      </c>
      <c r="Q267" s="168"/>
    </row>
    <row r="268" spans="1:17" ht="65.25" customHeight="1">
      <c r="A268" s="39" t="s">
        <v>389</v>
      </c>
      <c r="B268" s="17" t="s">
        <v>183</v>
      </c>
      <c r="C268" s="17" t="s">
        <v>54</v>
      </c>
      <c r="D268" s="17" t="s">
        <v>44</v>
      </c>
      <c r="E268" s="17" t="s">
        <v>1314</v>
      </c>
      <c r="F268" s="17" t="s">
        <v>104</v>
      </c>
      <c r="G268" s="85">
        <v>8500</v>
      </c>
      <c r="H268" s="268">
        <v>245076.4</v>
      </c>
      <c r="K268" s="191">
        <v>236576.4</v>
      </c>
      <c r="L268" s="168"/>
      <c r="M268" s="168">
        <f t="shared" si="9"/>
        <v>245076.4</v>
      </c>
      <c r="N268" s="167">
        <v>236576.4</v>
      </c>
      <c r="O268" s="168">
        <v>236576.4</v>
      </c>
      <c r="P268" s="168">
        <f t="shared" si="8"/>
        <v>245076.4</v>
      </c>
      <c r="Q268" s="168"/>
    </row>
    <row r="269" spans="1:17" ht="106.5" customHeight="1">
      <c r="A269" s="38" t="s">
        <v>1342</v>
      </c>
      <c r="B269" s="17" t="s">
        <v>183</v>
      </c>
      <c r="C269" s="17" t="s">
        <v>54</v>
      </c>
      <c r="D269" s="17" t="s">
        <v>44</v>
      </c>
      <c r="E269" s="17" t="s">
        <v>1350</v>
      </c>
      <c r="F269" s="17" t="s">
        <v>103</v>
      </c>
      <c r="G269" s="85"/>
      <c r="H269" s="268">
        <v>434873.21</v>
      </c>
      <c r="L269" s="168"/>
      <c r="M269" s="168"/>
      <c r="O269" s="168"/>
      <c r="P269" s="168"/>
      <c r="Q269" s="168"/>
    </row>
    <row r="270" spans="1:17" ht="68.25" customHeight="1">
      <c r="A270" s="38" t="s">
        <v>1411</v>
      </c>
      <c r="B270" s="17" t="s">
        <v>183</v>
      </c>
      <c r="C270" s="17" t="s">
        <v>54</v>
      </c>
      <c r="D270" s="17" t="s">
        <v>44</v>
      </c>
      <c r="E270" s="17" t="s">
        <v>1350</v>
      </c>
      <c r="F270" s="17" t="s">
        <v>104</v>
      </c>
      <c r="G270" s="85"/>
      <c r="H270" s="268">
        <v>44725.79</v>
      </c>
      <c r="L270" s="168"/>
      <c r="M270" s="168"/>
      <c r="O270" s="168"/>
      <c r="P270" s="168"/>
      <c r="Q270" s="168"/>
    </row>
    <row r="271" spans="1:17" ht="15.75">
      <c r="A271" s="112" t="s">
        <v>155</v>
      </c>
      <c r="B271" s="18" t="s">
        <v>183</v>
      </c>
      <c r="C271" s="18" t="s">
        <v>143</v>
      </c>
      <c r="D271" s="77" t="s">
        <v>364</v>
      </c>
      <c r="E271" s="66"/>
      <c r="F271" s="66"/>
      <c r="G271" s="166">
        <f>G272</f>
        <v>0</v>
      </c>
      <c r="H271" s="82">
        <f>H272</f>
        <v>0</v>
      </c>
      <c r="K271" s="191">
        <v>0</v>
      </c>
      <c r="L271" s="168"/>
      <c r="M271" s="168">
        <f t="shared" si="9"/>
        <v>0</v>
      </c>
      <c r="N271" s="167">
        <v>0</v>
      </c>
      <c r="O271" s="168">
        <v>0</v>
      </c>
      <c r="P271" s="168">
        <f t="shared" si="8"/>
        <v>0</v>
      </c>
      <c r="Q271" s="168"/>
    </row>
    <row r="272" spans="1:17" ht="15.75">
      <c r="A272" s="112" t="s">
        <v>199</v>
      </c>
      <c r="B272" s="18" t="s">
        <v>183</v>
      </c>
      <c r="C272" s="18" t="s">
        <v>143</v>
      </c>
      <c r="D272" s="18" t="s">
        <v>44</v>
      </c>
      <c r="E272" s="18"/>
      <c r="F272" s="18"/>
      <c r="G272" s="166">
        <f>G273+G274</f>
        <v>0</v>
      </c>
      <c r="H272" s="82">
        <f>H273+H274</f>
        <v>0</v>
      </c>
      <c r="K272" s="191">
        <v>0</v>
      </c>
      <c r="L272" s="168"/>
      <c r="M272" s="168">
        <f t="shared" si="9"/>
        <v>0</v>
      </c>
      <c r="N272" s="167">
        <v>0</v>
      </c>
      <c r="O272" s="168">
        <v>0</v>
      </c>
      <c r="P272" s="168">
        <f t="shared" si="8"/>
        <v>0</v>
      </c>
      <c r="Q272" s="168"/>
    </row>
    <row r="273" spans="1:17" ht="70.5" customHeight="1">
      <c r="A273" s="81" t="s">
        <v>609</v>
      </c>
      <c r="B273" s="17" t="s">
        <v>183</v>
      </c>
      <c r="C273" s="17" t="s">
        <v>143</v>
      </c>
      <c r="D273" s="17" t="s">
        <v>44</v>
      </c>
      <c r="E273" s="17" t="s">
        <v>1315</v>
      </c>
      <c r="F273" s="17" t="s">
        <v>104</v>
      </c>
      <c r="G273" s="85"/>
      <c r="H273" s="115">
        <v>0</v>
      </c>
      <c r="K273" s="191">
        <v>0</v>
      </c>
      <c r="L273" s="168"/>
      <c r="M273" s="168">
        <f t="shared" si="9"/>
        <v>0</v>
      </c>
      <c r="N273" s="167">
        <v>0</v>
      </c>
      <c r="O273" s="168">
        <v>0</v>
      </c>
      <c r="P273" s="168">
        <f t="shared" si="8"/>
        <v>0</v>
      </c>
      <c r="Q273" s="168"/>
    </row>
    <row r="274" spans="1:17" ht="63" hidden="1">
      <c r="A274" s="81" t="s">
        <v>653</v>
      </c>
      <c r="B274" s="17" t="s">
        <v>183</v>
      </c>
      <c r="C274" s="17" t="s">
        <v>208</v>
      </c>
      <c r="D274" s="17" t="s">
        <v>878</v>
      </c>
      <c r="E274" s="17" t="s">
        <v>671</v>
      </c>
      <c r="F274" s="17" t="s">
        <v>104</v>
      </c>
      <c r="G274" s="85"/>
      <c r="H274" s="115">
        <v>0</v>
      </c>
      <c r="K274" s="191">
        <v>0</v>
      </c>
      <c r="L274" s="168"/>
      <c r="M274" s="168">
        <f t="shared" si="9"/>
        <v>0</v>
      </c>
      <c r="N274" s="167">
        <v>0</v>
      </c>
      <c r="O274" s="168">
        <v>0</v>
      </c>
      <c r="P274" s="168">
        <f t="shared" si="8"/>
        <v>0</v>
      </c>
      <c r="Q274" s="168"/>
    </row>
    <row r="275" spans="1:17" ht="15.75">
      <c r="A275" s="110" t="s">
        <v>858</v>
      </c>
      <c r="B275" s="111"/>
      <c r="C275" s="111"/>
      <c r="D275" s="111"/>
      <c r="E275" s="111"/>
      <c r="F275" s="111"/>
      <c r="G275" s="313">
        <f>G11+G163+G174+G249+G264</f>
        <v>2321158.15</v>
      </c>
      <c r="H275" s="94">
        <f>H11+H163+H174+H249+H264</f>
        <v>428582507.47</v>
      </c>
      <c r="K275" s="191">
        <v>364571460.24</v>
      </c>
      <c r="L275" s="168"/>
      <c r="M275" s="168">
        <f t="shared" si="9"/>
        <v>366892618.39</v>
      </c>
      <c r="N275" s="167">
        <v>367647717.03000003</v>
      </c>
      <c r="O275" s="168">
        <v>382674274.47</v>
      </c>
      <c r="P275" s="168">
        <f t="shared" si="8"/>
        <v>384995432.62</v>
      </c>
      <c r="Q275" s="168"/>
    </row>
  </sheetData>
  <sheetProtection/>
  <mergeCells count="11">
    <mergeCell ref="G8:H8"/>
    <mergeCell ref="B2:H2"/>
    <mergeCell ref="B1:H1"/>
    <mergeCell ref="B3:H3"/>
    <mergeCell ref="A5:H6"/>
    <mergeCell ref="A8:A9"/>
    <mergeCell ref="B8:B9"/>
    <mergeCell ref="C8:C9"/>
    <mergeCell ref="F8:F9"/>
    <mergeCell ref="D8:D9"/>
    <mergeCell ref="E8:E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1"/>
  <sheetViews>
    <sheetView view="pageBreakPreview" zoomScale="96" zoomScaleNormal="80" zoomScaleSheetLayoutView="96" zoomScalePageLayoutView="0" workbookViewId="0" topLeftCell="A234">
      <selection activeCell="G239" sqref="G239"/>
    </sheetView>
  </sheetViews>
  <sheetFormatPr defaultColWidth="9.140625" defaultRowHeight="12.75"/>
  <cols>
    <col min="1" max="1" width="60.00390625" style="69" customWidth="1"/>
    <col min="2" max="2" width="14.00390625" style="69" customWidth="1"/>
    <col min="3" max="3" width="9.421875" style="69" customWidth="1"/>
    <col min="4" max="4" width="10.00390625" style="69" customWidth="1"/>
    <col min="5" max="5" width="15.28125" style="69" customWidth="1"/>
    <col min="6" max="6" width="14.421875" style="69" customWidth="1"/>
    <col min="7" max="7" width="18.28125" style="167" customWidth="1"/>
    <col min="8" max="8" width="21.28125" style="285" customWidth="1"/>
    <col min="9" max="9" width="22.00390625" style="69" hidden="1" customWidth="1"/>
    <col min="10" max="10" width="0.13671875" style="69" customWidth="1"/>
    <col min="11" max="11" width="21.140625" style="191" hidden="1" customWidth="1"/>
    <col min="12" max="12" width="18.140625" style="69" hidden="1" customWidth="1"/>
    <col min="13" max="13" width="30.421875" style="69" hidden="1" customWidth="1"/>
    <col min="14" max="14" width="24.57421875" style="167" hidden="1" customWidth="1"/>
    <col min="15" max="16" width="22.00390625" style="69" hidden="1" customWidth="1"/>
    <col min="17" max="17" width="15.57421875" style="69" customWidth="1"/>
    <col min="18" max="16384" width="9.140625" style="69" customWidth="1"/>
  </cols>
  <sheetData>
    <row r="1" spans="1:8" ht="15.75">
      <c r="A1" s="12"/>
      <c r="B1" s="466" t="s">
        <v>1318</v>
      </c>
      <c r="C1" s="466"/>
      <c r="D1" s="466"/>
      <c r="E1" s="466"/>
      <c r="F1" s="466"/>
      <c r="G1" s="466"/>
      <c r="H1" s="466"/>
    </row>
    <row r="2" spans="1:8" ht="15.75">
      <c r="A2" s="13"/>
      <c r="B2" s="466" t="s">
        <v>99</v>
      </c>
      <c r="C2" s="466"/>
      <c r="D2" s="466"/>
      <c r="E2" s="466"/>
      <c r="F2" s="466"/>
      <c r="G2" s="466"/>
      <c r="H2" s="466"/>
    </row>
    <row r="3" spans="1:8" ht="15.75">
      <c r="A3" s="14"/>
      <c r="B3" s="466" t="s">
        <v>1164</v>
      </c>
      <c r="C3" s="466"/>
      <c r="D3" s="466"/>
      <c r="E3" s="466"/>
      <c r="F3" s="466"/>
      <c r="G3" s="466"/>
      <c r="H3" s="466"/>
    </row>
    <row r="4" spans="1:7" ht="15.75">
      <c r="A4" s="14"/>
      <c r="B4" s="14"/>
      <c r="C4" s="14"/>
      <c r="D4" s="14"/>
      <c r="E4" s="14"/>
      <c r="F4" s="14"/>
      <c r="G4" s="310"/>
    </row>
    <row r="5" spans="1:8" ht="12.75">
      <c r="A5" s="442" t="s">
        <v>1319</v>
      </c>
      <c r="B5" s="442"/>
      <c r="C5" s="442"/>
      <c r="D5" s="442"/>
      <c r="E5" s="442"/>
      <c r="F5" s="442"/>
      <c r="G5" s="442"/>
      <c r="H5" s="442"/>
    </row>
    <row r="6" spans="1:8" ht="21" customHeight="1">
      <c r="A6" s="442"/>
      <c r="B6" s="442"/>
      <c r="C6" s="442"/>
      <c r="D6" s="442"/>
      <c r="E6" s="442"/>
      <c r="F6" s="442"/>
      <c r="G6" s="442"/>
      <c r="H6" s="442"/>
    </row>
    <row r="7" spans="1:8" ht="21" customHeight="1">
      <c r="A7" s="194"/>
      <c r="B7" s="194"/>
      <c r="C7" s="194"/>
      <c r="D7" s="194"/>
      <c r="E7" s="194"/>
      <c r="F7" s="194"/>
      <c r="G7" s="311"/>
      <c r="H7" s="194"/>
    </row>
    <row r="8" spans="1:8" ht="15.75" customHeight="1">
      <c r="A8" s="467" t="s">
        <v>101</v>
      </c>
      <c r="B8" s="467" t="s">
        <v>100</v>
      </c>
      <c r="C8" s="467" t="s">
        <v>1169</v>
      </c>
      <c r="D8" s="468" t="s">
        <v>1170</v>
      </c>
      <c r="E8" s="468" t="s">
        <v>196</v>
      </c>
      <c r="F8" s="467" t="s">
        <v>200</v>
      </c>
      <c r="G8" s="470" t="s">
        <v>134</v>
      </c>
      <c r="H8" s="471"/>
    </row>
    <row r="9" spans="1:14" ht="39" customHeight="1">
      <c r="A9" s="467"/>
      <c r="B9" s="467"/>
      <c r="C9" s="467"/>
      <c r="D9" s="469"/>
      <c r="E9" s="469"/>
      <c r="F9" s="467"/>
      <c r="G9" s="430" t="s">
        <v>602</v>
      </c>
      <c r="H9" s="429" t="s">
        <v>1147</v>
      </c>
      <c r="K9" s="191" t="s">
        <v>141</v>
      </c>
      <c r="N9" s="167" t="s">
        <v>141</v>
      </c>
    </row>
    <row r="10" spans="1:14" ht="15.75">
      <c r="A10" s="109" t="s">
        <v>53</v>
      </c>
      <c r="B10" s="109" t="s">
        <v>46</v>
      </c>
      <c r="C10" s="109" t="s">
        <v>144</v>
      </c>
      <c r="D10" s="109" t="s">
        <v>90</v>
      </c>
      <c r="E10" s="109">
        <v>5</v>
      </c>
      <c r="F10" s="109">
        <v>6</v>
      </c>
      <c r="G10" s="428">
        <v>7</v>
      </c>
      <c r="H10" s="109">
        <v>8</v>
      </c>
      <c r="K10" s="191">
        <v>9</v>
      </c>
      <c r="N10" s="167">
        <v>9</v>
      </c>
    </row>
    <row r="11" spans="1:17" ht="15.75">
      <c r="A11" s="110" t="s">
        <v>98</v>
      </c>
      <c r="B11" s="111" t="s">
        <v>97</v>
      </c>
      <c r="C11" s="111"/>
      <c r="D11" s="111"/>
      <c r="E11" s="111"/>
      <c r="F11" s="111"/>
      <c r="G11" s="313">
        <f>G12+G54+G68+G93+G115+G120+G138+G152</f>
        <v>96259432.58</v>
      </c>
      <c r="H11" s="94">
        <f>H12+H54+H68+H93+H115+H120+H138+H152</f>
        <v>82606165.03</v>
      </c>
      <c r="K11" s="191">
        <v>103514777.1</v>
      </c>
      <c r="L11" s="168"/>
      <c r="M11" s="168">
        <f aca="true" t="shared" si="0" ref="M11:M85">K11+G11</f>
        <v>199774209.68</v>
      </c>
      <c r="N11" s="167">
        <v>106550314.27000001</v>
      </c>
      <c r="O11" s="168">
        <v>117710886.03</v>
      </c>
      <c r="P11" s="168">
        <f aca="true" t="shared" si="1" ref="P11:P23">O11+G11</f>
        <v>213970318.61</v>
      </c>
      <c r="Q11" s="168"/>
    </row>
    <row r="12" spans="1:17" ht="23.25" customHeight="1">
      <c r="A12" s="112" t="s">
        <v>176</v>
      </c>
      <c r="B12" s="18" t="s">
        <v>97</v>
      </c>
      <c r="C12" s="18" t="s">
        <v>54</v>
      </c>
      <c r="D12" s="18" t="s">
        <v>364</v>
      </c>
      <c r="E12" s="18"/>
      <c r="F12" s="18"/>
      <c r="G12" s="82">
        <f>G13+G15+G25+G23</f>
        <v>40180527.190000005</v>
      </c>
      <c r="H12" s="82">
        <f>H13+H15+H25+H23</f>
        <v>40180426.31</v>
      </c>
      <c r="K12" s="191">
        <v>41243248.120000005</v>
      </c>
      <c r="L12" s="168"/>
      <c r="M12" s="168">
        <f t="shared" si="0"/>
        <v>81423775.31</v>
      </c>
      <c r="N12" s="167">
        <v>41170009.68</v>
      </c>
      <c r="O12" s="168">
        <v>41492906.239999995</v>
      </c>
      <c r="P12" s="168">
        <f t="shared" si="1"/>
        <v>81673433.43</v>
      </c>
      <c r="Q12" s="168"/>
    </row>
    <row r="13" spans="1:17" ht="53.25" customHeight="1">
      <c r="A13" s="112" t="s">
        <v>153</v>
      </c>
      <c r="B13" s="18" t="s">
        <v>97</v>
      </c>
      <c r="C13" s="18" t="s">
        <v>54</v>
      </c>
      <c r="D13" s="18" t="s">
        <v>80</v>
      </c>
      <c r="E13" s="18"/>
      <c r="F13" s="18"/>
      <c r="G13" s="166">
        <f>G14</f>
        <v>1407577</v>
      </c>
      <c r="H13" s="82">
        <f>H14</f>
        <v>1407577</v>
      </c>
      <c r="K13" s="191">
        <v>1782910.48</v>
      </c>
      <c r="L13" s="168"/>
      <c r="M13" s="168">
        <f t="shared" si="0"/>
        <v>3190487.48</v>
      </c>
      <c r="N13" s="167">
        <v>1782910.48</v>
      </c>
      <c r="O13" s="168">
        <v>1782910.48</v>
      </c>
      <c r="P13" s="168">
        <f t="shared" si="1"/>
        <v>3190487.48</v>
      </c>
      <c r="Q13" s="168"/>
    </row>
    <row r="14" spans="1:17" ht="98.25" customHeight="1">
      <c r="A14" s="39" t="s">
        <v>374</v>
      </c>
      <c r="B14" s="17" t="s">
        <v>97</v>
      </c>
      <c r="C14" s="17" t="s">
        <v>54</v>
      </c>
      <c r="D14" s="17" t="s">
        <v>80</v>
      </c>
      <c r="E14" s="17" t="s">
        <v>1171</v>
      </c>
      <c r="F14" s="17" t="s">
        <v>103</v>
      </c>
      <c r="G14" s="314">
        <v>1407577</v>
      </c>
      <c r="H14" s="281">
        <v>1407577</v>
      </c>
      <c r="K14" s="191">
        <v>1782910.48</v>
      </c>
      <c r="L14" s="168"/>
      <c r="M14" s="168">
        <f t="shared" si="0"/>
        <v>3190487.48</v>
      </c>
      <c r="N14" s="167">
        <v>1782910.48</v>
      </c>
      <c r="O14" s="168">
        <v>1782910.48</v>
      </c>
      <c r="P14" s="168">
        <f t="shared" si="1"/>
        <v>3190487.48</v>
      </c>
      <c r="Q14" s="168"/>
    </row>
    <row r="15" spans="1:17" ht="65.25" customHeight="1">
      <c r="A15" s="112" t="s">
        <v>177</v>
      </c>
      <c r="B15" s="18" t="s">
        <v>97</v>
      </c>
      <c r="C15" s="18" t="s">
        <v>54</v>
      </c>
      <c r="D15" s="18" t="s">
        <v>43</v>
      </c>
      <c r="E15" s="18"/>
      <c r="F15" s="18"/>
      <c r="G15" s="82">
        <f>SUM(G16:G22)</f>
        <v>23479384.57</v>
      </c>
      <c r="H15" s="82">
        <f>SUM(H16:H22)</f>
        <v>23479384.57</v>
      </c>
      <c r="K15" s="191">
        <v>22666568.490000002</v>
      </c>
      <c r="L15" s="168"/>
      <c r="M15" s="168">
        <f t="shared" si="0"/>
        <v>46145953.06</v>
      </c>
      <c r="N15" s="167">
        <v>22786701.07</v>
      </c>
      <c r="O15" s="168">
        <v>22797556.63</v>
      </c>
      <c r="P15" s="168">
        <f t="shared" si="1"/>
        <v>46276941.2</v>
      </c>
      <c r="Q15" s="168"/>
    </row>
    <row r="16" spans="1:17" ht="98.25" customHeight="1">
      <c r="A16" s="39" t="s">
        <v>363</v>
      </c>
      <c r="B16" s="17" t="s">
        <v>97</v>
      </c>
      <c r="C16" s="17" t="s">
        <v>54</v>
      </c>
      <c r="D16" s="17" t="s">
        <v>43</v>
      </c>
      <c r="E16" s="17" t="s">
        <v>1172</v>
      </c>
      <c r="F16" s="17" t="s">
        <v>103</v>
      </c>
      <c r="G16" s="85">
        <v>21385758</v>
      </c>
      <c r="H16" s="113">
        <v>21385758</v>
      </c>
      <c r="K16" s="191">
        <v>20407028.700000003</v>
      </c>
      <c r="L16" s="168"/>
      <c r="M16" s="168">
        <f t="shared" si="0"/>
        <v>41792786.7</v>
      </c>
      <c r="N16" s="167">
        <v>20527161.28</v>
      </c>
      <c r="O16" s="168">
        <v>20527161.28</v>
      </c>
      <c r="P16" s="168">
        <f t="shared" si="1"/>
        <v>41912919.28</v>
      </c>
      <c r="Q16" s="168"/>
    </row>
    <row r="17" spans="1:17" ht="48.75" customHeight="1">
      <c r="A17" s="39" t="s">
        <v>386</v>
      </c>
      <c r="B17" s="17" t="s">
        <v>97</v>
      </c>
      <c r="C17" s="17" t="s">
        <v>54</v>
      </c>
      <c r="D17" s="17" t="s">
        <v>43</v>
      </c>
      <c r="E17" s="17" t="s">
        <v>1172</v>
      </c>
      <c r="F17" s="17" t="s">
        <v>104</v>
      </c>
      <c r="G17" s="85">
        <v>1671122.27</v>
      </c>
      <c r="H17" s="74">
        <v>1671122.27</v>
      </c>
      <c r="K17" s="191">
        <v>1754400.49</v>
      </c>
      <c r="L17" s="168"/>
      <c r="M17" s="168">
        <f t="shared" si="0"/>
        <v>3425522.76</v>
      </c>
      <c r="N17" s="167">
        <v>1754400.49</v>
      </c>
      <c r="O17" s="168">
        <v>1754400.49</v>
      </c>
      <c r="P17" s="168">
        <f t="shared" si="1"/>
        <v>3425522.76</v>
      </c>
      <c r="Q17" s="168"/>
    </row>
    <row r="18" spans="1:17" ht="47.25" customHeight="1">
      <c r="A18" s="39" t="s">
        <v>706</v>
      </c>
      <c r="B18" s="17" t="s">
        <v>97</v>
      </c>
      <c r="C18" s="17" t="s">
        <v>54</v>
      </c>
      <c r="D18" s="17" t="s">
        <v>43</v>
      </c>
      <c r="E18" s="17" t="s">
        <v>1172</v>
      </c>
      <c r="F18" s="17" t="s">
        <v>73</v>
      </c>
      <c r="G18" s="85"/>
      <c r="H18" s="74"/>
      <c r="K18" s="191">
        <v>0</v>
      </c>
      <c r="L18" s="168"/>
      <c r="M18" s="168">
        <f t="shared" si="0"/>
        <v>0</v>
      </c>
      <c r="N18" s="167">
        <v>0</v>
      </c>
      <c r="O18" s="168">
        <v>0</v>
      </c>
      <c r="P18" s="168">
        <f t="shared" si="1"/>
        <v>0</v>
      </c>
      <c r="Q18" s="168"/>
    </row>
    <row r="19" spans="1:17" ht="35.25" customHeight="1">
      <c r="A19" s="39" t="s">
        <v>236</v>
      </c>
      <c r="B19" s="17" t="s">
        <v>97</v>
      </c>
      <c r="C19" s="17" t="s">
        <v>54</v>
      </c>
      <c r="D19" s="17" t="s">
        <v>43</v>
      </c>
      <c r="E19" s="17" t="s">
        <v>1172</v>
      </c>
      <c r="F19" s="17" t="s">
        <v>105</v>
      </c>
      <c r="G19" s="85">
        <v>14000</v>
      </c>
      <c r="H19" s="113">
        <v>14000</v>
      </c>
      <c r="K19" s="191">
        <v>58000</v>
      </c>
      <c r="L19" s="168"/>
      <c r="M19" s="168">
        <f t="shared" si="0"/>
        <v>72000</v>
      </c>
      <c r="N19" s="167">
        <v>58000</v>
      </c>
      <c r="O19" s="168">
        <v>68855.56</v>
      </c>
      <c r="P19" s="168">
        <f t="shared" si="1"/>
        <v>82855.56</v>
      </c>
      <c r="Q19" s="168"/>
    </row>
    <row r="20" spans="1:17" ht="49.5" customHeight="1">
      <c r="A20" s="38" t="s">
        <v>1413</v>
      </c>
      <c r="B20" s="17" t="s">
        <v>97</v>
      </c>
      <c r="C20" s="17" t="s">
        <v>54</v>
      </c>
      <c r="D20" s="17" t="s">
        <v>43</v>
      </c>
      <c r="E20" s="17" t="s">
        <v>1414</v>
      </c>
      <c r="F20" s="17" t="s">
        <v>104</v>
      </c>
      <c r="G20" s="85">
        <v>5246.3</v>
      </c>
      <c r="H20" s="113">
        <v>5246.3</v>
      </c>
      <c r="L20" s="168"/>
      <c r="M20" s="168"/>
      <c r="O20" s="168"/>
      <c r="P20" s="168"/>
      <c r="Q20" s="168"/>
    </row>
    <row r="21" spans="1:17" ht="33" customHeight="1">
      <c r="A21" s="102" t="s">
        <v>378</v>
      </c>
      <c r="B21" s="72" t="s">
        <v>97</v>
      </c>
      <c r="C21" s="72" t="s">
        <v>54</v>
      </c>
      <c r="D21" s="72" t="s">
        <v>43</v>
      </c>
      <c r="E21" s="72" t="s">
        <v>1173</v>
      </c>
      <c r="F21" s="72" t="s">
        <v>103</v>
      </c>
      <c r="G21" s="120">
        <v>399528</v>
      </c>
      <c r="H21" s="74">
        <v>399528</v>
      </c>
      <c r="K21" s="191">
        <v>433501</v>
      </c>
      <c r="L21" s="168"/>
      <c r="M21" s="168">
        <f t="shared" si="0"/>
        <v>833029</v>
      </c>
      <c r="N21" s="167">
        <v>433501</v>
      </c>
      <c r="O21" s="168">
        <v>433501</v>
      </c>
      <c r="P21" s="168">
        <f t="shared" si="1"/>
        <v>833029</v>
      </c>
      <c r="Q21" s="168"/>
    </row>
    <row r="22" spans="1:17" ht="66.75" customHeight="1">
      <c r="A22" s="102" t="s">
        <v>393</v>
      </c>
      <c r="B22" s="72" t="s">
        <v>97</v>
      </c>
      <c r="C22" s="72" t="s">
        <v>54</v>
      </c>
      <c r="D22" s="72" t="s">
        <v>43</v>
      </c>
      <c r="E22" s="72" t="s">
        <v>1173</v>
      </c>
      <c r="F22" s="72" t="s">
        <v>104</v>
      </c>
      <c r="G22" s="120">
        <v>3730</v>
      </c>
      <c r="H22" s="74">
        <v>3730</v>
      </c>
      <c r="K22" s="191">
        <v>13638.299999999985</v>
      </c>
      <c r="L22" s="168"/>
      <c r="M22" s="168">
        <f t="shared" si="0"/>
        <v>17368.299999999985</v>
      </c>
      <c r="N22" s="167">
        <v>13638.299999999985</v>
      </c>
      <c r="O22" s="168">
        <v>13638.299999999985</v>
      </c>
      <c r="P22" s="168">
        <f t="shared" si="1"/>
        <v>17368.299999999985</v>
      </c>
      <c r="Q22" s="168"/>
    </row>
    <row r="23" spans="1:17" ht="17.25" customHeight="1">
      <c r="A23" s="106" t="s">
        <v>406</v>
      </c>
      <c r="B23" s="77" t="s">
        <v>97</v>
      </c>
      <c r="C23" s="77" t="s">
        <v>54</v>
      </c>
      <c r="D23" s="77" t="s">
        <v>878</v>
      </c>
      <c r="E23" s="77"/>
      <c r="F23" s="77"/>
      <c r="G23" s="166">
        <f>G24</f>
        <v>988.57</v>
      </c>
      <c r="H23" s="82">
        <f>H24</f>
        <v>887.69</v>
      </c>
      <c r="K23" s="191">
        <v>6357.74</v>
      </c>
      <c r="L23" s="168"/>
      <c r="M23" s="168">
        <f t="shared" si="0"/>
        <v>7346.3099999999995</v>
      </c>
      <c r="N23" s="167">
        <v>3481.97</v>
      </c>
      <c r="O23" s="168">
        <v>3481.97</v>
      </c>
      <c r="P23" s="168">
        <f t="shared" si="1"/>
        <v>4470.54</v>
      </c>
      <c r="Q23" s="168"/>
    </row>
    <row r="24" spans="1:17" ht="82.5" customHeight="1">
      <c r="A24" s="102" t="s">
        <v>1063</v>
      </c>
      <c r="B24" s="72" t="s">
        <v>97</v>
      </c>
      <c r="C24" s="72" t="s">
        <v>54</v>
      </c>
      <c r="D24" s="72" t="s">
        <v>878</v>
      </c>
      <c r="E24" s="72" t="s">
        <v>1174</v>
      </c>
      <c r="F24" s="72" t="s">
        <v>104</v>
      </c>
      <c r="G24" s="120">
        <v>988.57</v>
      </c>
      <c r="H24" s="74">
        <v>887.69</v>
      </c>
      <c r="K24" s="191">
        <v>6357.74</v>
      </c>
      <c r="L24" s="168"/>
      <c r="M24" s="168">
        <f t="shared" si="0"/>
        <v>7346.3099999999995</v>
      </c>
      <c r="N24" s="167">
        <v>3481.97</v>
      </c>
      <c r="O24" s="168">
        <v>3481.97</v>
      </c>
      <c r="P24" s="168">
        <f>O24+G24</f>
        <v>4470.54</v>
      </c>
      <c r="Q24" s="168"/>
    </row>
    <row r="25" spans="1:17" ht="15.75">
      <c r="A25" s="112" t="s">
        <v>199</v>
      </c>
      <c r="B25" s="18" t="s">
        <v>97</v>
      </c>
      <c r="C25" s="18" t="s">
        <v>54</v>
      </c>
      <c r="D25" s="18" t="s">
        <v>1316</v>
      </c>
      <c r="E25" s="18"/>
      <c r="F25" s="18"/>
      <c r="G25" s="315">
        <f>SUM(G26:G53)</f>
        <v>15292577.05</v>
      </c>
      <c r="H25" s="116">
        <f>SUM(H26:H53)</f>
        <v>15292577.05</v>
      </c>
      <c r="K25" s="191">
        <v>16787411.41</v>
      </c>
      <c r="L25" s="168"/>
      <c r="M25" s="168">
        <f t="shared" si="0"/>
        <v>32079988.46</v>
      </c>
      <c r="N25" s="167">
        <v>16596916.16</v>
      </c>
      <c r="O25" s="168">
        <v>16908957.16</v>
      </c>
      <c r="P25" s="168">
        <f aca="true" t="shared" si="2" ref="P25:P95">O25+G25</f>
        <v>32201534.21</v>
      </c>
      <c r="Q25" s="168"/>
    </row>
    <row r="26" spans="1:17" ht="102" customHeight="1">
      <c r="A26" s="132" t="s">
        <v>674</v>
      </c>
      <c r="B26" s="72" t="s">
        <v>97</v>
      </c>
      <c r="C26" s="72" t="s">
        <v>54</v>
      </c>
      <c r="D26" s="72" t="s">
        <v>1316</v>
      </c>
      <c r="E26" s="72" t="s">
        <v>1175</v>
      </c>
      <c r="F26" s="72" t="s">
        <v>103</v>
      </c>
      <c r="G26" s="120">
        <v>4118159</v>
      </c>
      <c r="H26" s="113">
        <v>4118159</v>
      </c>
      <c r="K26" s="191">
        <v>3924339</v>
      </c>
      <c r="L26" s="168"/>
      <c r="M26" s="168">
        <f t="shared" si="0"/>
        <v>8042498</v>
      </c>
      <c r="N26" s="167">
        <v>3924339</v>
      </c>
      <c r="O26" s="168">
        <v>3924339</v>
      </c>
      <c r="P26" s="168">
        <f t="shared" si="2"/>
        <v>8042498</v>
      </c>
      <c r="Q26" s="168"/>
    </row>
    <row r="27" spans="1:17" ht="63">
      <c r="A27" s="132" t="s">
        <v>672</v>
      </c>
      <c r="B27" s="72" t="s">
        <v>97</v>
      </c>
      <c r="C27" s="72" t="s">
        <v>54</v>
      </c>
      <c r="D27" s="72" t="s">
        <v>1316</v>
      </c>
      <c r="E27" s="72" t="s">
        <v>1175</v>
      </c>
      <c r="F27" s="72" t="s">
        <v>104</v>
      </c>
      <c r="G27" s="120">
        <v>3674749.17</v>
      </c>
      <c r="H27" s="113">
        <v>3674749.17</v>
      </c>
      <c r="K27" s="191">
        <v>3444781.14</v>
      </c>
      <c r="L27" s="168"/>
      <c r="M27" s="168">
        <f t="shared" si="0"/>
        <v>7119530.3100000005</v>
      </c>
      <c r="N27" s="167">
        <v>3489781.14</v>
      </c>
      <c r="O27" s="168">
        <v>3489781.14</v>
      </c>
      <c r="P27" s="168">
        <f t="shared" si="2"/>
        <v>7164530.3100000005</v>
      </c>
      <c r="Q27" s="168"/>
    </row>
    <row r="28" spans="1:17" ht="47.25">
      <c r="A28" s="132" t="s">
        <v>673</v>
      </c>
      <c r="B28" s="72" t="s">
        <v>97</v>
      </c>
      <c r="C28" s="72" t="s">
        <v>54</v>
      </c>
      <c r="D28" s="72" t="s">
        <v>1316</v>
      </c>
      <c r="E28" s="72" t="s">
        <v>1175</v>
      </c>
      <c r="F28" s="72" t="s">
        <v>105</v>
      </c>
      <c r="G28" s="120">
        <v>130682</v>
      </c>
      <c r="H28" s="113">
        <v>130682</v>
      </c>
      <c r="K28" s="191">
        <v>131425</v>
      </c>
      <c r="L28" s="168"/>
      <c r="M28" s="168">
        <f t="shared" si="0"/>
        <v>262107</v>
      </c>
      <c r="N28" s="167">
        <v>131425</v>
      </c>
      <c r="O28" s="168">
        <v>131425</v>
      </c>
      <c r="P28" s="168">
        <f t="shared" si="2"/>
        <v>262107</v>
      </c>
      <c r="Q28" s="168"/>
    </row>
    <row r="29" spans="1:17" ht="63">
      <c r="A29" s="102" t="s">
        <v>392</v>
      </c>
      <c r="B29" s="72" t="s">
        <v>97</v>
      </c>
      <c r="C29" s="72" t="s">
        <v>54</v>
      </c>
      <c r="D29" s="72" t="s">
        <v>1316</v>
      </c>
      <c r="E29" s="72" t="s">
        <v>1176</v>
      </c>
      <c r="F29" s="72" t="s">
        <v>104</v>
      </c>
      <c r="G29" s="120">
        <v>10492</v>
      </c>
      <c r="H29" s="113">
        <v>10492</v>
      </c>
      <c r="K29" s="191">
        <v>10492</v>
      </c>
      <c r="L29" s="168"/>
      <c r="M29" s="168">
        <f t="shared" si="0"/>
        <v>20984</v>
      </c>
      <c r="N29" s="167">
        <v>10492</v>
      </c>
      <c r="O29" s="168">
        <v>10492</v>
      </c>
      <c r="P29" s="168">
        <f t="shared" si="2"/>
        <v>20984</v>
      </c>
      <c r="Q29" s="168"/>
    </row>
    <row r="30" spans="1:17" ht="51.75" customHeight="1">
      <c r="A30" s="102" t="s">
        <v>1138</v>
      </c>
      <c r="B30" s="121">
        <v>900</v>
      </c>
      <c r="C30" s="122" t="s">
        <v>54</v>
      </c>
      <c r="D30" s="122" t="s">
        <v>1316</v>
      </c>
      <c r="E30" s="122" t="s">
        <v>1177</v>
      </c>
      <c r="F30" s="122" t="s">
        <v>104</v>
      </c>
      <c r="G30" s="120"/>
      <c r="H30" s="125"/>
      <c r="K30" s="191">
        <v>126000</v>
      </c>
      <c r="L30" s="168"/>
      <c r="M30" s="168">
        <f t="shared" si="0"/>
        <v>126000</v>
      </c>
      <c r="N30" s="167">
        <v>126000</v>
      </c>
      <c r="O30" s="168">
        <v>126000</v>
      </c>
      <c r="P30" s="168">
        <f t="shared" si="2"/>
        <v>126000</v>
      </c>
      <c r="Q30" s="168"/>
    </row>
    <row r="31" spans="1:17" ht="63">
      <c r="A31" s="102" t="s">
        <v>391</v>
      </c>
      <c r="B31" s="72" t="s">
        <v>97</v>
      </c>
      <c r="C31" s="72" t="s">
        <v>54</v>
      </c>
      <c r="D31" s="72" t="s">
        <v>1316</v>
      </c>
      <c r="E31" s="72" t="s">
        <v>1178</v>
      </c>
      <c r="F31" s="72" t="s">
        <v>104</v>
      </c>
      <c r="G31" s="120">
        <v>665000</v>
      </c>
      <c r="H31" s="74">
        <v>665000</v>
      </c>
      <c r="K31" s="191">
        <v>627264</v>
      </c>
      <c r="L31" s="168"/>
      <c r="M31" s="168">
        <f t="shared" si="0"/>
        <v>1292264</v>
      </c>
      <c r="N31" s="167">
        <v>627264</v>
      </c>
      <c r="O31" s="168">
        <v>627264</v>
      </c>
      <c r="P31" s="168">
        <f t="shared" si="2"/>
        <v>1292264</v>
      </c>
      <c r="Q31" s="168"/>
    </row>
    <row r="32" spans="1:17" ht="63">
      <c r="A32" s="102" t="s">
        <v>390</v>
      </c>
      <c r="B32" s="72" t="s">
        <v>97</v>
      </c>
      <c r="C32" s="72" t="s">
        <v>54</v>
      </c>
      <c r="D32" s="72" t="s">
        <v>1316</v>
      </c>
      <c r="E32" s="72" t="s">
        <v>1179</v>
      </c>
      <c r="F32" s="72" t="s">
        <v>104</v>
      </c>
      <c r="G32" s="120">
        <v>184850</v>
      </c>
      <c r="H32" s="113">
        <v>184850</v>
      </c>
      <c r="K32" s="191">
        <v>295800</v>
      </c>
      <c r="L32" s="168"/>
      <c r="M32" s="168">
        <f t="shared" si="0"/>
        <v>480650</v>
      </c>
      <c r="N32" s="167">
        <v>295800</v>
      </c>
      <c r="O32" s="168">
        <v>295800</v>
      </c>
      <c r="P32" s="168">
        <f t="shared" si="2"/>
        <v>480650</v>
      </c>
      <c r="Q32" s="168"/>
    </row>
    <row r="33" spans="1:17" ht="78.75">
      <c r="A33" s="103" t="s">
        <v>403</v>
      </c>
      <c r="B33" s="72" t="s">
        <v>97</v>
      </c>
      <c r="C33" s="72" t="s">
        <v>54</v>
      </c>
      <c r="D33" s="72" t="s">
        <v>1316</v>
      </c>
      <c r="E33" s="72" t="s">
        <v>1180</v>
      </c>
      <c r="F33" s="72" t="s">
        <v>104</v>
      </c>
      <c r="G33" s="120">
        <v>700000</v>
      </c>
      <c r="H33" s="113">
        <v>700000</v>
      </c>
      <c r="K33" s="191">
        <v>699596.66</v>
      </c>
      <c r="L33" s="168"/>
      <c r="M33" s="168">
        <f t="shared" si="0"/>
        <v>1399596.6600000001</v>
      </c>
      <c r="N33" s="167">
        <v>699596.66</v>
      </c>
      <c r="O33" s="168">
        <v>699596.66</v>
      </c>
      <c r="P33" s="168">
        <f t="shared" si="2"/>
        <v>1399596.6600000001</v>
      </c>
      <c r="Q33" s="168"/>
    </row>
    <row r="34" spans="1:17" ht="94.5">
      <c r="A34" s="103" t="s">
        <v>441</v>
      </c>
      <c r="B34" s="72" t="s">
        <v>97</v>
      </c>
      <c r="C34" s="72" t="s">
        <v>54</v>
      </c>
      <c r="D34" s="72" t="s">
        <v>1316</v>
      </c>
      <c r="E34" s="72" t="s">
        <v>1181</v>
      </c>
      <c r="F34" s="72" t="s">
        <v>104</v>
      </c>
      <c r="G34" s="120">
        <v>1484164</v>
      </c>
      <c r="H34" s="74">
        <v>1484164</v>
      </c>
      <c r="K34" s="191">
        <v>1843164</v>
      </c>
      <c r="L34" s="168"/>
      <c r="M34" s="168">
        <f t="shared" si="0"/>
        <v>3327328</v>
      </c>
      <c r="N34" s="167">
        <v>1843164</v>
      </c>
      <c r="O34" s="168">
        <v>1843164</v>
      </c>
      <c r="P34" s="168">
        <f t="shared" si="2"/>
        <v>3327328</v>
      </c>
      <c r="Q34" s="168"/>
    </row>
    <row r="35" spans="1:17" ht="115.5" customHeight="1">
      <c r="A35" s="102" t="s">
        <v>667</v>
      </c>
      <c r="B35" s="72" t="s">
        <v>97</v>
      </c>
      <c r="C35" s="72" t="s">
        <v>54</v>
      </c>
      <c r="D35" s="72" t="s">
        <v>1316</v>
      </c>
      <c r="E35" s="72" t="s">
        <v>1182</v>
      </c>
      <c r="F35" s="72" t="s">
        <v>104</v>
      </c>
      <c r="G35" s="120">
        <v>87600</v>
      </c>
      <c r="H35" s="113">
        <v>87600</v>
      </c>
      <c r="K35" s="191">
        <v>83000</v>
      </c>
      <c r="L35" s="168"/>
      <c r="M35" s="168">
        <f t="shared" si="0"/>
        <v>170600</v>
      </c>
      <c r="N35" s="167">
        <v>83000</v>
      </c>
      <c r="O35" s="168">
        <v>83000</v>
      </c>
      <c r="P35" s="168">
        <f t="shared" si="2"/>
        <v>170600</v>
      </c>
      <c r="Q35" s="168"/>
    </row>
    <row r="36" spans="1:17" ht="47.25">
      <c r="A36" s="123" t="s">
        <v>411</v>
      </c>
      <c r="B36" s="72" t="s">
        <v>97</v>
      </c>
      <c r="C36" s="72" t="s">
        <v>54</v>
      </c>
      <c r="D36" s="72" t="s">
        <v>1316</v>
      </c>
      <c r="E36" s="72" t="s">
        <v>1183</v>
      </c>
      <c r="F36" s="72" t="s">
        <v>105</v>
      </c>
      <c r="G36" s="120">
        <v>44022</v>
      </c>
      <c r="H36" s="113">
        <v>44022</v>
      </c>
      <c r="K36" s="191">
        <v>52460</v>
      </c>
      <c r="L36" s="168"/>
      <c r="M36" s="168">
        <f t="shared" si="0"/>
        <v>96482</v>
      </c>
      <c r="N36" s="167">
        <v>52460</v>
      </c>
      <c r="O36" s="168">
        <v>64501</v>
      </c>
      <c r="P36" s="168">
        <f t="shared" si="2"/>
        <v>108523</v>
      </c>
      <c r="Q36" s="168"/>
    </row>
    <row r="37" spans="1:17" ht="84" customHeight="1">
      <c r="A37" s="102" t="s">
        <v>1070</v>
      </c>
      <c r="B37" s="72" t="s">
        <v>97</v>
      </c>
      <c r="C37" s="72" t="s">
        <v>54</v>
      </c>
      <c r="D37" s="72" t="s">
        <v>1316</v>
      </c>
      <c r="E37" s="72" t="s">
        <v>1184</v>
      </c>
      <c r="F37" s="72" t="s">
        <v>104</v>
      </c>
      <c r="G37" s="120"/>
      <c r="H37" s="74"/>
      <c r="K37" s="191">
        <v>898633.33</v>
      </c>
      <c r="L37" s="168"/>
      <c r="M37" s="168">
        <f t="shared" si="0"/>
        <v>898633.33</v>
      </c>
      <c r="N37" s="167">
        <v>898633.33</v>
      </c>
      <c r="O37" s="168">
        <v>898633.33</v>
      </c>
      <c r="P37" s="168">
        <f t="shared" si="2"/>
        <v>898633.33</v>
      </c>
      <c r="Q37" s="168"/>
    </row>
    <row r="38" spans="1:17" ht="84" customHeight="1">
      <c r="A38" s="102" t="s">
        <v>1073</v>
      </c>
      <c r="B38" s="72" t="s">
        <v>97</v>
      </c>
      <c r="C38" s="72" t="s">
        <v>54</v>
      </c>
      <c r="D38" s="72" t="s">
        <v>1316</v>
      </c>
      <c r="E38" s="72" t="s">
        <v>1185</v>
      </c>
      <c r="F38" s="72" t="s">
        <v>104</v>
      </c>
      <c r="G38" s="120"/>
      <c r="H38" s="74"/>
      <c r="K38" s="191">
        <v>0</v>
      </c>
      <c r="L38" s="168"/>
      <c r="M38" s="168">
        <f t="shared" si="0"/>
        <v>0</v>
      </c>
      <c r="N38" s="167">
        <v>0</v>
      </c>
      <c r="O38" s="168">
        <v>0</v>
      </c>
      <c r="P38" s="168">
        <f t="shared" si="2"/>
        <v>0</v>
      </c>
      <c r="Q38" s="168"/>
    </row>
    <row r="39" spans="1:17" ht="110.25">
      <c r="A39" s="123" t="s">
        <v>694</v>
      </c>
      <c r="B39" s="72" t="s">
        <v>97</v>
      </c>
      <c r="C39" s="72" t="s">
        <v>54</v>
      </c>
      <c r="D39" s="72" t="s">
        <v>1316</v>
      </c>
      <c r="E39" s="72" t="s">
        <v>1186</v>
      </c>
      <c r="F39" s="72" t="s">
        <v>104</v>
      </c>
      <c r="G39" s="120">
        <v>317647.16</v>
      </c>
      <c r="H39" s="113">
        <v>317647.16</v>
      </c>
      <c r="K39" s="191">
        <v>305386.45</v>
      </c>
      <c r="L39" s="168"/>
      <c r="M39" s="168">
        <f t="shared" si="0"/>
        <v>623033.61</v>
      </c>
      <c r="N39" s="167">
        <v>305386.45</v>
      </c>
      <c r="O39" s="168">
        <v>305386.45</v>
      </c>
      <c r="P39" s="168">
        <f t="shared" si="2"/>
        <v>623033.61</v>
      </c>
      <c r="Q39" s="168"/>
    </row>
    <row r="40" spans="1:17" ht="47.25">
      <c r="A40" s="102" t="s">
        <v>395</v>
      </c>
      <c r="B40" s="72" t="s">
        <v>97</v>
      </c>
      <c r="C40" s="72" t="s">
        <v>54</v>
      </c>
      <c r="D40" s="72" t="s">
        <v>1316</v>
      </c>
      <c r="E40" s="72" t="s">
        <v>1187</v>
      </c>
      <c r="F40" s="72" t="s">
        <v>104</v>
      </c>
      <c r="G40" s="120">
        <v>115836</v>
      </c>
      <c r="H40" s="74">
        <v>115836</v>
      </c>
      <c r="K40" s="191">
        <v>115836</v>
      </c>
      <c r="L40" s="168"/>
      <c r="M40" s="168">
        <f t="shared" si="0"/>
        <v>231672</v>
      </c>
      <c r="N40" s="167">
        <v>0</v>
      </c>
      <c r="O40" s="168">
        <v>0</v>
      </c>
      <c r="P40" s="168">
        <f t="shared" si="2"/>
        <v>115836</v>
      </c>
      <c r="Q40" s="168"/>
    </row>
    <row r="41" spans="1:17" ht="78.75">
      <c r="A41" s="102" t="s">
        <v>420</v>
      </c>
      <c r="B41" s="72" t="s">
        <v>97</v>
      </c>
      <c r="C41" s="72" t="s">
        <v>54</v>
      </c>
      <c r="D41" s="72" t="s">
        <v>1316</v>
      </c>
      <c r="E41" s="72" t="s">
        <v>1188</v>
      </c>
      <c r="F41" s="72" t="s">
        <v>104</v>
      </c>
      <c r="G41" s="120">
        <v>119659.25</v>
      </c>
      <c r="H41" s="74">
        <v>119659.25</v>
      </c>
      <c r="K41" s="191">
        <v>119659.25</v>
      </c>
      <c r="L41" s="168"/>
      <c r="M41" s="168">
        <f t="shared" si="0"/>
        <v>239318.5</v>
      </c>
      <c r="N41" s="167">
        <v>0</v>
      </c>
      <c r="O41" s="168">
        <v>0</v>
      </c>
      <c r="P41" s="168">
        <f t="shared" si="2"/>
        <v>119659.25</v>
      </c>
      <c r="Q41" s="168"/>
    </row>
    <row r="42" spans="1:17" ht="63">
      <c r="A42" s="102" t="s">
        <v>633</v>
      </c>
      <c r="B42" s="72" t="s">
        <v>97</v>
      </c>
      <c r="C42" s="72" t="s">
        <v>54</v>
      </c>
      <c r="D42" s="72" t="s">
        <v>1316</v>
      </c>
      <c r="E42" s="72" t="s">
        <v>1189</v>
      </c>
      <c r="F42" s="72" t="s">
        <v>104</v>
      </c>
      <c r="G42" s="120">
        <v>816533.33</v>
      </c>
      <c r="H42" s="74">
        <v>816533.33</v>
      </c>
      <c r="K42" s="191">
        <v>1016533.33</v>
      </c>
      <c r="L42" s="168"/>
      <c r="M42" s="168">
        <f t="shared" si="0"/>
        <v>1833066.66</v>
      </c>
      <c r="N42" s="167">
        <v>1016533.33</v>
      </c>
      <c r="O42" s="168">
        <v>1016533.33</v>
      </c>
      <c r="P42" s="168">
        <f t="shared" si="2"/>
        <v>1833066.66</v>
      </c>
      <c r="Q42" s="168"/>
    </row>
    <row r="43" spans="1:17" ht="47.25">
      <c r="A43" s="102" t="s">
        <v>1143</v>
      </c>
      <c r="B43" s="72" t="s">
        <v>97</v>
      </c>
      <c r="C43" s="72" t="s">
        <v>54</v>
      </c>
      <c r="D43" s="72" t="s">
        <v>1316</v>
      </c>
      <c r="E43" s="72" t="s">
        <v>1190</v>
      </c>
      <c r="F43" s="72" t="s">
        <v>104</v>
      </c>
      <c r="G43" s="120"/>
      <c r="H43" s="74"/>
      <c r="L43" s="168"/>
      <c r="M43" s="168"/>
      <c r="O43" s="168"/>
      <c r="P43" s="168"/>
      <c r="Q43" s="168"/>
    </row>
    <row r="44" spans="1:17" ht="108.75" customHeight="1">
      <c r="A44" s="103" t="s">
        <v>683</v>
      </c>
      <c r="B44" s="72" t="s">
        <v>97</v>
      </c>
      <c r="C44" s="72" t="s">
        <v>54</v>
      </c>
      <c r="D44" s="72" t="s">
        <v>1316</v>
      </c>
      <c r="E44" s="72" t="s">
        <v>1191</v>
      </c>
      <c r="F44" s="72" t="s">
        <v>103</v>
      </c>
      <c r="G44" s="120">
        <v>15000</v>
      </c>
      <c r="H44" s="74">
        <v>15000</v>
      </c>
      <c r="K44" s="191">
        <v>15000</v>
      </c>
      <c r="L44" s="168"/>
      <c r="M44" s="168">
        <f t="shared" si="0"/>
        <v>30000</v>
      </c>
      <c r="N44" s="167">
        <v>15000</v>
      </c>
      <c r="O44" s="168">
        <v>15000</v>
      </c>
      <c r="P44" s="168">
        <f t="shared" si="2"/>
        <v>30000</v>
      </c>
      <c r="Q44" s="168"/>
    </row>
    <row r="45" spans="1:17" ht="63">
      <c r="A45" s="103" t="s">
        <v>684</v>
      </c>
      <c r="B45" s="72" t="s">
        <v>97</v>
      </c>
      <c r="C45" s="72" t="s">
        <v>54</v>
      </c>
      <c r="D45" s="72" t="s">
        <v>1316</v>
      </c>
      <c r="E45" s="72" t="s">
        <v>1192</v>
      </c>
      <c r="F45" s="72" t="s">
        <v>104</v>
      </c>
      <c r="G45" s="120">
        <v>5000</v>
      </c>
      <c r="H45" s="74">
        <v>5000</v>
      </c>
      <c r="K45" s="191">
        <v>5000</v>
      </c>
      <c r="L45" s="168"/>
      <c r="M45" s="168">
        <f t="shared" si="0"/>
        <v>10000</v>
      </c>
      <c r="N45" s="167">
        <v>5000</v>
      </c>
      <c r="O45" s="168">
        <v>5000</v>
      </c>
      <c r="P45" s="168">
        <f t="shared" si="2"/>
        <v>10000</v>
      </c>
      <c r="Q45" s="168"/>
    </row>
    <row r="46" spans="1:17" ht="78.75">
      <c r="A46" s="103" t="s">
        <v>663</v>
      </c>
      <c r="B46" s="72" t="s">
        <v>97</v>
      </c>
      <c r="C46" s="72" t="s">
        <v>54</v>
      </c>
      <c r="D46" s="72" t="s">
        <v>1316</v>
      </c>
      <c r="E46" s="72" t="s">
        <v>1193</v>
      </c>
      <c r="F46" s="72" t="s">
        <v>104</v>
      </c>
      <c r="G46" s="120">
        <v>37400</v>
      </c>
      <c r="H46" s="74">
        <v>37400</v>
      </c>
      <c r="K46" s="191">
        <v>37400</v>
      </c>
      <c r="L46" s="168"/>
      <c r="M46" s="168">
        <f t="shared" si="0"/>
        <v>74800</v>
      </c>
      <c r="N46" s="167">
        <v>37400</v>
      </c>
      <c r="O46" s="168">
        <v>37400</v>
      </c>
      <c r="P46" s="168">
        <f t="shared" si="2"/>
        <v>74800</v>
      </c>
      <c r="Q46" s="168"/>
    </row>
    <row r="47" spans="1:17" ht="47.25">
      <c r="A47" s="102" t="s">
        <v>720</v>
      </c>
      <c r="B47" s="72" t="s">
        <v>97</v>
      </c>
      <c r="C47" s="72" t="s">
        <v>54</v>
      </c>
      <c r="D47" s="72" t="s">
        <v>1316</v>
      </c>
      <c r="E47" s="72" t="s">
        <v>1194</v>
      </c>
      <c r="F47" s="72" t="s">
        <v>104</v>
      </c>
      <c r="G47" s="120">
        <v>10000</v>
      </c>
      <c r="H47" s="74">
        <v>10000</v>
      </c>
      <c r="K47" s="191">
        <v>10000</v>
      </c>
      <c r="L47" s="168"/>
      <c r="M47" s="168">
        <f t="shared" si="0"/>
        <v>20000</v>
      </c>
      <c r="N47" s="167">
        <v>10000</v>
      </c>
      <c r="O47" s="168">
        <v>10000</v>
      </c>
      <c r="P47" s="168">
        <f t="shared" si="2"/>
        <v>20000</v>
      </c>
      <c r="Q47" s="168"/>
    </row>
    <row r="48" spans="1:17" ht="63">
      <c r="A48" s="102" t="s">
        <v>1393</v>
      </c>
      <c r="B48" s="72" t="s">
        <v>97</v>
      </c>
      <c r="C48" s="72" t="s">
        <v>54</v>
      </c>
      <c r="D48" s="72" t="s">
        <v>1316</v>
      </c>
      <c r="E48" s="72" t="s">
        <v>1195</v>
      </c>
      <c r="F48" s="72" t="s">
        <v>104</v>
      </c>
      <c r="G48" s="120">
        <v>12240</v>
      </c>
      <c r="H48" s="113">
        <v>12240</v>
      </c>
      <c r="K48" s="191">
        <v>12240</v>
      </c>
      <c r="L48" s="168"/>
      <c r="M48" s="168">
        <f t="shared" si="0"/>
        <v>24480</v>
      </c>
      <c r="N48" s="167">
        <v>12240</v>
      </c>
      <c r="O48" s="168">
        <v>12240</v>
      </c>
      <c r="P48" s="168">
        <f t="shared" si="2"/>
        <v>24480</v>
      </c>
      <c r="Q48" s="168"/>
    </row>
    <row r="49" spans="1:17" ht="165.75" customHeight="1">
      <c r="A49" s="102" t="s">
        <v>410</v>
      </c>
      <c r="B49" s="72" t="s">
        <v>97</v>
      </c>
      <c r="C49" s="72" t="s">
        <v>54</v>
      </c>
      <c r="D49" s="72" t="s">
        <v>1316</v>
      </c>
      <c r="E49" s="72" t="s">
        <v>1196</v>
      </c>
      <c r="F49" s="72" t="s">
        <v>105</v>
      </c>
      <c r="G49" s="120"/>
      <c r="H49" s="113"/>
      <c r="K49" s="191">
        <v>0</v>
      </c>
      <c r="L49" s="168"/>
      <c r="M49" s="168">
        <f t="shared" si="0"/>
        <v>0</v>
      </c>
      <c r="N49" s="167">
        <v>0</v>
      </c>
      <c r="O49" s="168">
        <v>0</v>
      </c>
      <c r="P49" s="168">
        <f t="shared" si="2"/>
        <v>0</v>
      </c>
      <c r="Q49" s="168"/>
    </row>
    <row r="50" spans="1:17" ht="86.25" customHeight="1">
      <c r="A50" s="102" t="s">
        <v>1126</v>
      </c>
      <c r="B50" s="72" t="s">
        <v>97</v>
      </c>
      <c r="C50" s="72" t="s">
        <v>54</v>
      </c>
      <c r="D50" s="72" t="s">
        <v>1316</v>
      </c>
      <c r="E50" s="72" t="s">
        <v>1127</v>
      </c>
      <c r="F50" s="72" t="s">
        <v>39</v>
      </c>
      <c r="G50" s="120"/>
      <c r="H50" s="113"/>
      <c r="L50" s="168"/>
      <c r="M50" s="168"/>
      <c r="O50" s="168">
        <v>300000</v>
      </c>
      <c r="P50" s="168">
        <f t="shared" si="2"/>
        <v>300000</v>
      </c>
      <c r="Q50" s="168"/>
    </row>
    <row r="51" spans="1:17" ht="110.25">
      <c r="A51" s="102" t="s">
        <v>704</v>
      </c>
      <c r="B51" s="72" t="s">
        <v>97</v>
      </c>
      <c r="C51" s="72" t="s">
        <v>54</v>
      </c>
      <c r="D51" s="72" t="s">
        <v>1316</v>
      </c>
      <c r="E51" s="72" t="s">
        <v>1197</v>
      </c>
      <c r="F51" s="72" t="s">
        <v>103</v>
      </c>
      <c r="G51" s="120">
        <v>2653433.14</v>
      </c>
      <c r="H51" s="113">
        <v>2653433.14</v>
      </c>
      <c r="K51" s="191">
        <v>2480924.25</v>
      </c>
      <c r="L51" s="168"/>
      <c r="M51" s="168">
        <f t="shared" si="0"/>
        <v>5134357.390000001</v>
      </c>
      <c r="N51" s="167">
        <v>2480924.25</v>
      </c>
      <c r="O51" s="168">
        <v>2480924.25</v>
      </c>
      <c r="P51" s="168">
        <f t="shared" si="2"/>
        <v>5134357.390000001</v>
      </c>
      <c r="Q51" s="168"/>
    </row>
    <row r="52" spans="1:17" ht="63">
      <c r="A52" s="102" t="s">
        <v>703</v>
      </c>
      <c r="B52" s="72" t="s">
        <v>97</v>
      </c>
      <c r="C52" s="72" t="s">
        <v>54</v>
      </c>
      <c r="D52" s="72" t="s">
        <v>1316</v>
      </c>
      <c r="E52" s="72" t="s">
        <v>1197</v>
      </c>
      <c r="F52" s="72" t="s">
        <v>104</v>
      </c>
      <c r="G52" s="120">
        <v>90110</v>
      </c>
      <c r="H52" s="127">
        <v>90110</v>
      </c>
      <c r="K52" s="191">
        <v>92110</v>
      </c>
      <c r="L52" s="168"/>
      <c r="M52" s="168">
        <f t="shared" si="0"/>
        <v>182220</v>
      </c>
      <c r="N52" s="167">
        <v>92110</v>
      </c>
      <c r="O52" s="168">
        <v>92110</v>
      </c>
      <c r="P52" s="168">
        <f t="shared" si="2"/>
        <v>182220</v>
      </c>
      <c r="Q52" s="168"/>
    </row>
    <row r="53" spans="1:17" ht="47.25">
      <c r="A53" s="102" t="s">
        <v>705</v>
      </c>
      <c r="B53" s="72" t="s">
        <v>97</v>
      </c>
      <c r="C53" s="72" t="s">
        <v>54</v>
      </c>
      <c r="D53" s="72" t="s">
        <v>1316</v>
      </c>
      <c r="E53" s="72" t="s">
        <v>1197</v>
      </c>
      <c r="F53" s="72" t="s">
        <v>105</v>
      </c>
      <c r="G53" s="120"/>
      <c r="H53" s="113"/>
      <c r="K53" s="191">
        <v>0</v>
      </c>
      <c r="L53" s="168"/>
      <c r="M53" s="168">
        <f t="shared" si="0"/>
        <v>0</v>
      </c>
      <c r="N53" s="167">
        <v>0</v>
      </c>
      <c r="O53" s="168">
        <v>0</v>
      </c>
      <c r="P53" s="168">
        <f t="shared" si="2"/>
        <v>0</v>
      </c>
      <c r="Q53" s="168"/>
    </row>
    <row r="54" spans="1:17" ht="31.5">
      <c r="A54" s="112" t="s">
        <v>63</v>
      </c>
      <c r="B54" s="18" t="s">
        <v>97</v>
      </c>
      <c r="C54" s="18" t="s">
        <v>149</v>
      </c>
      <c r="D54" s="18" t="s">
        <v>364</v>
      </c>
      <c r="E54" s="18"/>
      <c r="F54" s="18"/>
      <c r="G54" s="433">
        <f>G55+G60</f>
        <v>350000</v>
      </c>
      <c r="H54" s="433">
        <f>H55+H60</f>
        <v>350000</v>
      </c>
      <c r="K54" s="191">
        <v>350000</v>
      </c>
      <c r="L54" s="168"/>
      <c r="M54" s="168">
        <f t="shared" si="0"/>
        <v>700000</v>
      </c>
      <c r="N54" s="167">
        <v>350000</v>
      </c>
      <c r="O54" s="168">
        <v>350000</v>
      </c>
      <c r="P54" s="168">
        <f t="shared" si="2"/>
        <v>700000</v>
      </c>
      <c r="Q54" s="168"/>
    </row>
    <row r="55" spans="1:17" ht="15.75">
      <c r="A55" s="112" t="s">
        <v>1375</v>
      </c>
      <c r="B55" s="18" t="s">
        <v>97</v>
      </c>
      <c r="C55" s="18" t="s">
        <v>149</v>
      </c>
      <c r="D55" s="18" t="s">
        <v>182</v>
      </c>
      <c r="E55" s="18"/>
      <c r="F55" s="18"/>
      <c r="G55" s="82">
        <f>SUM(G56:G59)</f>
        <v>97952</v>
      </c>
      <c r="H55" s="82">
        <f>SUM(H56:H59)</f>
        <v>97952</v>
      </c>
      <c r="K55" s="191">
        <v>350000</v>
      </c>
      <c r="L55" s="168"/>
      <c r="M55" s="168">
        <f t="shared" si="0"/>
        <v>447952</v>
      </c>
      <c r="N55" s="167">
        <v>350000</v>
      </c>
      <c r="O55" s="168">
        <v>350000</v>
      </c>
      <c r="P55" s="168">
        <f t="shared" si="2"/>
        <v>447952</v>
      </c>
      <c r="Q55" s="168"/>
    </row>
    <row r="56" spans="1:17" ht="94.5">
      <c r="A56" s="103" t="s">
        <v>1358</v>
      </c>
      <c r="B56" s="17" t="s">
        <v>97</v>
      </c>
      <c r="C56" s="17" t="s">
        <v>149</v>
      </c>
      <c r="D56" s="17" t="s">
        <v>182</v>
      </c>
      <c r="E56" s="17" t="s">
        <v>1398</v>
      </c>
      <c r="F56" s="17" t="s">
        <v>104</v>
      </c>
      <c r="G56" s="85">
        <v>7226</v>
      </c>
      <c r="H56" s="74">
        <v>7226</v>
      </c>
      <c r="K56" s="191">
        <v>350000</v>
      </c>
      <c r="L56" s="168"/>
      <c r="M56" s="168">
        <f t="shared" si="0"/>
        <v>357226</v>
      </c>
      <c r="N56" s="167">
        <v>350000</v>
      </c>
      <c r="O56" s="168">
        <v>350000</v>
      </c>
      <c r="P56" s="168">
        <f t="shared" si="2"/>
        <v>357226</v>
      </c>
      <c r="Q56" s="168"/>
    </row>
    <row r="57" spans="1:17" ht="78.75">
      <c r="A57" s="103" t="s">
        <v>1360</v>
      </c>
      <c r="B57" s="17" t="s">
        <v>97</v>
      </c>
      <c r="C57" s="17" t="s">
        <v>149</v>
      </c>
      <c r="D57" s="17" t="s">
        <v>182</v>
      </c>
      <c r="E57" s="17" t="s">
        <v>1399</v>
      </c>
      <c r="F57" s="17" t="s">
        <v>104</v>
      </c>
      <c r="G57" s="85">
        <v>40726</v>
      </c>
      <c r="H57" s="74">
        <v>40726</v>
      </c>
      <c r="L57" s="168"/>
      <c r="M57" s="168"/>
      <c r="O57" s="168"/>
      <c r="P57" s="168"/>
      <c r="Q57" s="168"/>
    </row>
    <row r="58" spans="1:17" ht="78.75">
      <c r="A58" s="38" t="s">
        <v>1373</v>
      </c>
      <c r="B58" s="17" t="s">
        <v>97</v>
      </c>
      <c r="C58" s="17" t="s">
        <v>149</v>
      </c>
      <c r="D58" s="17" t="s">
        <v>182</v>
      </c>
      <c r="E58" s="17" t="s">
        <v>1400</v>
      </c>
      <c r="F58" s="17" t="s">
        <v>104</v>
      </c>
      <c r="G58" s="85">
        <v>25000</v>
      </c>
      <c r="H58" s="74">
        <v>25000</v>
      </c>
      <c r="L58" s="168"/>
      <c r="M58" s="168"/>
      <c r="O58" s="168"/>
      <c r="P58" s="168"/>
      <c r="Q58" s="168"/>
    </row>
    <row r="59" spans="1:17" ht="63">
      <c r="A59" s="38" t="s">
        <v>1374</v>
      </c>
      <c r="B59" s="17" t="s">
        <v>97</v>
      </c>
      <c r="C59" s="17" t="s">
        <v>149</v>
      </c>
      <c r="D59" s="17" t="s">
        <v>182</v>
      </c>
      <c r="E59" s="17" t="s">
        <v>1401</v>
      </c>
      <c r="F59" s="17" t="s">
        <v>104</v>
      </c>
      <c r="G59" s="85">
        <v>25000</v>
      </c>
      <c r="H59" s="74">
        <v>25000</v>
      </c>
      <c r="L59" s="168"/>
      <c r="M59" s="168"/>
      <c r="O59" s="168"/>
      <c r="P59" s="168"/>
      <c r="Q59" s="168"/>
    </row>
    <row r="60" spans="1:17" ht="47.25">
      <c r="A60" s="79" t="s">
        <v>1402</v>
      </c>
      <c r="B60" s="77" t="s">
        <v>97</v>
      </c>
      <c r="C60" s="77" t="s">
        <v>149</v>
      </c>
      <c r="D60" s="77" t="s">
        <v>143</v>
      </c>
      <c r="E60" s="77"/>
      <c r="F60" s="77"/>
      <c r="G60" s="82">
        <f>SUM(G61:G67)</f>
        <v>252048</v>
      </c>
      <c r="H60" s="82">
        <f>SUM(H61:H67)</f>
        <v>252048</v>
      </c>
      <c r="L60" s="168"/>
      <c r="M60" s="168"/>
      <c r="O60" s="168"/>
      <c r="P60" s="168"/>
      <c r="Q60" s="168"/>
    </row>
    <row r="61" spans="1:17" ht="78.75">
      <c r="A61" s="38" t="s">
        <v>1357</v>
      </c>
      <c r="B61" s="17" t="s">
        <v>97</v>
      </c>
      <c r="C61" s="17" t="s">
        <v>149</v>
      </c>
      <c r="D61" s="17" t="s">
        <v>143</v>
      </c>
      <c r="E61" s="17" t="s">
        <v>1397</v>
      </c>
      <c r="F61" s="17" t="s">
        <v>104</v>
      </c>
      <c r="G61" s="85">
        <v>28022</v>
      </c>
      <c r="H61" s="74">
        <v>28022</v>
      </c>
      <c r="L61" s="168"/>
      <c r="M61" s="168"/>
      <c r="O61" s="168"/>
      <c r="P61" s="168"/>
      <c r="Q61" s="168"/>
    </row>
    <row r="62" spans="1:17" ht="94.5">
      <c r="A62" s="103" t="s">
        <v>1359</v>
      </c>
      <c r="B62" s="17" t="s">
        <v>97</v>
      </c>
      <c r="C62" s="17" t="s">
        <v>149</v>
      </c>
      <c r="D62" s="17" t="s">
        <v>143</v>
      </c>
      <c r="E62" s="17" t="s">
        <v>1403</v>
      </c>
      <c r="F62" s="17" t="s">
        <v>104</v>
      </c>
      <c r="G62" s="85">
        <v>25000</v>
      </c>
      <c r="H62" s="74">
        <v>25000</v>
      </c>
      <c r="L62" s="168"/>
      <c r="M62" s="168"/>
      <c r="O62" s="168"/>
      <c r="P62" s="168"/>
      <c r="Q62" s="168"/>
    </row>
    <row r="63" spans="1:17" ht="94.5">
      <c r="A63" s="38" t="s">
        <v>1363</v>
      </c>
      <c r="B63" s="17" t="s">
        <v>97</v>
      </c>
      <c r="C63" s="17" t="s">
        <v>149</v>
      </c>
      <c r="D63" s="17" t="s">
        <v>143</v>
      </c>
      <c r="E63" s="17" t="s">
        <v>1404</v>
      </c>
      <c r="F63" s="17" t="s">
        <v>104</v>
      </c>
      <c r="G63" s="85">
        <v>171700</v>
      </c>
      <c r="H63" s="74">
        <v>171700</v>
      </c>
      <c r="L63" s="168"/>
      <c r="M63" s="168"/>
      <c r="O63" s="168"/>
      <c r="P63" s="168"/>
      <c r="Q63" s="168"/>
    </row>
    <row r="64" spans="1:17" ht="94.5">
      <c r="A64" s="38" t="s">
        <v>1366</v>
      </c>
      <c r="B64" s="17" t="s">
        <v>97</v>
      </c>
      <c r="C64" s="17" t="s">
        <v>149</v>
      </c>
      <c r="D64" s="17" t="s">
        <v>143</v>
      </c>
      <c r="E64" s="17" t="s">
        <v>1405</v>
      </c>
      <c r="F64" s="17" t="s">
        <v>104</v>
      </c>
      <c r="G64" s="85">
        <v>4200</v>
      </c>
      <c r="H64" s="74">
        <v>4200</v>
      </c>
      <c r="L64" s="168"/>
      <c r="M64" s="168"/>
      <c r="O64" s="168"/>
      <c r="P64" s="168"/>
      <c r="Q64" s="168"/>
    </row>
    <row r="65" spans="1:17" ht="78.75">
      <c r="A65" s="38" t="s">
        <v>1368</v>
      </c>
      <c r="B65" s="17" t="s">
        <v>97</v>
      </c>
      <c r="C65" s="17" t="s">
        <v>149</v>
      </c>
      <c r="D65" s="17" t="s">
        <v>143</v>
      </c>
      <c r="E65" s="17" t="s">
        <v>1406</v>
      </c>
      <c r="F65" s="17" t="s">
        <v>104</v>
      </c>
      <c r="G65" s="85">
        <v>4326</v>
      </c>
      <c r="H65" s="74">
        <v>4326</v>
      </c>
      <c r="L65" s="168"/>
      <c r="M65" s="168"/>
      <c r="O65" s="168"/>
      <c r="P65" s="168"/>
      <c r="Q65" s="168"/>
    </row>
    <row r="66" spans="1:17" ht="126">
      <c r="A66" s="38" t="s">
        <v>1384</v>
      </c>
      <c r="B66" s="17" t="s">
        <v>97</v>
      </c>
      <c r="C66" s="17" t="s">
        <v>149</v>
      </c>
      <c r="D66" s="17" t="s">
        <v>143</v>
      </c>
      <c r="E66" s="17" t="s">
        <v>1407</v>
      </c>
      <c r="F66" s="17" t="s">
        <v>103</v>
      </c>
      <c r="G66" s="85">
        <v>10000</v>
      </c>
      <c r="H66" s="74">
        <v>10000</v>
      </c>
      <c r="L66" s="168"/>
      <c r="M66" s="168"/>
      <c r="O66" s="168"/>
      <c r="P66" s="168"/>
      <c r="Q66" s="168"/>
    </row>
    <row r="67" spans="1:17" ht="63">
      <c r="A67" s="38" t="s">
        <v>1369</v>
      </c>
      <c r="B67" s="17" t="s">
        <v>97</v>
      </c>
      <c r="C67" s="17" t="s">
        <v>149</v>
      </c>
      <c r="D67" s="17" t="s">
        <v>143</v>
      </c>
      <c r="E67" s="17" t="s">
        <v>1408</v>
      </c>
      <c r="F67" s="17" t="s">
        <v>104</v>
      </c>
      <c r="G67" s="85">
        <v>8800</v>
      </c>
      <c r="H67" s="74">
        <v>8800</v>
      </c>
      <c r="L67" s="168"/>
      <c r="M67" s="168"/>
      <c r="O67" s="168"/>
      <c r="P67" s="168"/>
      <c r="Q67" s="168"/>
    </row>
    <row r="68" spans="1:17" ht="15.75">
      <c r="A68" s="112" t="s">
        <v>64</v>
      </c>
      <c r="B68" s="18" t="s">
        <v>97</v>
      </c>
      <c r="C68" s="18" t="s">
        <v>43</v>
      </c>
      <c r="D68" s="18" t="s">
        <v>364</v>
      </c>
      <c r="E68" s="18"/>
      <c r="F68" s="18"/>
      <c r="G68" s="315">
        <f>G69+G73+G84</f>
        <v>10349658.9</v>
      </c>
      <c r="H68" s="315">
        <f>H69+H73+H84</f>
        <v>10349658.9</v>
      </c>
      <c r="K68" s="191">
        <v>18728203.73</v>
      </c>
      <c r="L68" s="168"/>
      <c r="M68" s="168">
        <f t="shared" si="0"/>
        <v>29077862.630000003</v>
      </c>
      <c r="N68" s="167">
        <v>18253669.13</v>
      </c>
      <c r="O68" s="168">
        <v>26091344.330000002</v>
      </c>
      <c r="P68" s="168">
        <f t="shared" si="2"/>
        <v>36441003.230000004</v>
      </c>
      <c r="Q68" s="168"/>
    </row>
    <row r="69" spans="1:17" ht="15.75">
      <c r="A69" s="112" t="s">
        <v>455</v>
      </c>
      <c r="B69" s="18" t="s">
        <v>97</v>
      </c>
      <c r="C69" s="18" t="s">
        <v>43</v>
      </c>
      <c r="D69" s="18" t="s">
        <v>878</v>
      </c>
      <c r="E69" s="18"/>
      <c r="F69" s="18"/>
      <c r="G69" s="315">
        <f>G70+G72+G71</f>
        <v>22628.9</v>
      </c>
      <c r="H69" s="315">
        <f>H70+H72+H71</f>
        <v>22628.9</v>
      </c>
      <c r="K69" s="191">
        <v>676333.26</v>
      </c>
      <c r="L69" s="168"/>
      <c r="M69" s="168">
        <f t="shared" si="0"/>
        <v>698962.16</v>
      </c>
      <c r="N69" s="167">
        <v>201798.66</v>
      </c>
      <c r="O69" s="168">
        <v>247798.66</v>
      </c>
      <c r="P69" s="168">
        <f t="shared" si="2"/>
        <v>270427.56</v>
      </c>
      <c r="Q69" s="168"/>
    </row>
    <row r="70" spans="1:17" ht="94.5">
      <c r="A70" s="102" t="s">
        <v>948</v>
      </c>
      <c r="B70" s="72" t="s">
        <v>97</v>
      </c>
      <c r="C70" s="72" t="s">
        <v>43</v>
      </c>
      <c r="D70" s="72" t="s">
        <v>878</v>
      </c>
      <c r="E70" s="72" t="s">
        <v>1198</v>
      </c>
      <c r="F70" s="72" t="s">
        <v>104</v>
      </c>
      <c r="G70" s="120">
        <v>22628.9</v>
      </c>
      <c r="H70" s="113">
        <v>22628.9</v>
      </c>
      <c r="K70" s="191">
        <v>61406.66</v>
      </c>
      <c r="L70" s="168"/>
      <c r="M70" s="168">
        <f t="shared" si="0"/>
        <v>84035.56</v>
      </c>
      <c r="N70" s="167">
        <v>61406.66</v>
      </c>
      <c r="O70" s="168">
        <v>61406.66</v>
      </c>
      <c r="P70" s="168">
        <f t="shared" si="2"/>
        <v>84035.56</v>
      </c>
      <c r="Q70" s="168"/>
    </row>
    <row r="71" spans="1:17" ht="64.5" customHeight="1">
      <c r="A71" s="103" t="s">
        <v>1125</v>
      </c>
      <c r="B71" s="72" t="s">
        <v>97</v>
      </c>
      <c r="C71" s="72" t="s">
        <v>43</v>
      </c>
      <c r="D71" s="72" t="s">
        <v>878</v>
      </c>
      <c r="E71" s="72" t="s">
        <v>1410</v>
      </c>
      <c r="F71" s="72" t="s">
        <v>104</v>
      </c>
      <c r="G71" s="120"/>
      <c r="H71" s="113"/>
      <c r="L71" s="168"/>
      <c r="M71" s="168"/>
      <c r="O71" s="168">
        <v>46000</v>
      </c>
      <c r="P71" s="168">
        <f t="shared" si="2"/>
        <v>46000</v>
      </c>
      <c r="Q71" s="168"/>
    </row>
    <row r="72" spans="1:17" ht="141.75">
      <c r="A72" s="102" t="s">
        <v>402</v>
      </c>
      <c r="B72" s="72" t="s">
        <v>97</v>
      </c>
      <c r="C72" s="72" t="s">
        <v>43</v>
      </c>
      <c r="D72" s="72" t="s">
        <v>878</v>
      </c>
      <c r="E72" s="72" t="s">
        <v>1199</v>
      </c>
      <c r="F72" s="72" t="s">
        <v>104</v>
      </c>
      <c r="G72" s="120"/>
      <c r="H72" s="113"/>
      <c r="K72" s="191">
        <v>140392</v>
      </c>
      <c r="L72" s="168"/>
      <c r="M72" s="168">
        <f t="shared" si="0"/>
        <v>140392</v>
      </c>
      <c r="N72" s="167">
        <v>140392</v>
      </c>
      <c r="O72" s="168">
        <v>140392</v>
      </c>
      <c r="P72" s="168">
        <f t="shared" si="2"/>
        <v>140392</v>
      </c>
      <c r="Q72" s="168"/>
    </row>
    <row r="73" spans="1:17" ht="15.75">
      <c r="A73" s="112" t="s">
        <v>42</v>
      </c>
      <c r="B73" s="18" t="s">
        <v>97</v>
      </c>
      <c r="C73" s="18" t="s">
        <v>43</v>
      </c>
      <c r="D73" s="18" t="s">
        <v>182</v>
      </c>
      <c r="E73" s="18"/>
      <c r="F73" s="18"/>
      <c r="G73" s="166">
        <f>SUM(G74:G83)</f>
        <v>9569030</v>
      </c>
      <c r="H73" s="82">
        <f>SUM(H74:H83)</f>
        <v>9569030</v>
      </c>
      <c r="K73" s="191">
        <v>17293870.47</v>
      </c>
      <c r="L73" s="168"/>
      <c r="M73" s="168">
        <f t="shared" si="0"/>
        <v>26862900.47</v>
      </c>
      <c r="N73" s="167">
        <v>17293870.47</v>
      </c>
      <c r="O73" s="168">
        <v>25085545.67</v>
      </c>
      <c r="P73" s="168">
        <f t="shared" si="2"/>
        <v>34654575.67</v>
      </c>
      <c r="Q73" s="168"/>
    </row>
    <row r="74" spans="1:17" ht="72" customHeight="1">
      <c r="A74" s="133" t="s">
        <v>624</v>
      </c>
      <c r="B74" s="17" t="s">
        <v>97</v>
      </c>
      <c r="C74" s="17" t="s">
        <v>43</v>
      </c>
      <c r="D74" s="17" t="s">
        <v>182</v>
      </c>
      <c r="E74" s="17" t="s">
        <v>1200</v>
      </c>
      <c r="F74" s="17" t="s">
        <v>104</v>
      </c>
      <c r="G74" s="85">
        <v>4121302.4</v>
      </c>
      <c r="H74" s="74">
        <v>4121302.4</v>
      </c>
      <c r="K74" s="191">
        <v>3472834.67</v>
      </c>
      <c r="L74" s="168"/>
      <c r="M74" s="168">
        <f t="shared" si="0"/>
        <v>7594137.07</v>
      </c>
      <c r="N74" s="167">
        <v>3472834.67</v>
      </c>
      <c r="O74" s="168">
        <v>3472834.67</v>
      </c>
      <c r="P74" s="168">
        <f t="shared" si="2"/>
        <v>7594137.07</v>
      </c>
      <c r="Q74" s="168"/>
    </row>
    <row r="75" spans="1:17" ht="51" customHeight="1">
      <c r="A75" s="133" t="s">
        <v>625</v>
      </c>
      <c r="B75" s="17" t="s">
        <v>97</v>
      </c>
      <c r="C75" s="17" t="s">
        <v>43</v>
      </c>
      <c r="D75" s="17" t="s">
        <v>182</v>
      </c>
      <c r="E75" s="17" t="s">
        <v>1201</v>
      </c>
      <c r="F75" s="17" t="s">
        <v>104</v>
      </c>
      <c r="G75" s="85">
        <v>5137727.6</v>
      </c>
      <c r="H75" s="74">
        <v>5137727.6</v>
      </c>
      <c r="K75" s="191">
        <v>2767359.87</v>
      </c>
      <c r="L75" s="168"/>
      <c r="M75" s="168">
        <f t="shared" si="0"/>
        <v>7905087.47</v>
      </c>
      <c r="N75" s="167">
        <v>2711869.64</v>
      </c>
      <c r="O75" s="168">
        <v>4177171.09</v>
      </c>
      <c r="P75" s="168">
        <f t="shared" si="2"/>
        <v>9314898.69</v>
      </c>
      <c r="Q75" s="168"/>
    </row>
    <row r="76" spans="1:17" ht="47.25">
      <c r="A76" s="133" t="s">
        <v>640</v>
      </c>
      <c r="B76" s="17" t="s">
        <v>97</v>
      </c>
      <c r="C76" s="17" t="s">
        <v>43</v>
      </c>
      <c r="D76" s="17" t="s">
        <v>182</v>
      </c>
      <c r="E76" s="17" t="s">
        <v>1202</v>
      </c>
      <c r="F76" s="17" t="s">
        <v>104</v>
      </c>
      <c r="G76" s="85"/>
      <c r="H76" s="74"/>
      <c r="K76" s="191">
        <v>0</v>
      </c>
      <c r="L76" s="168"/>
      <c r="M76" s="168">
        <f t="shared" si="0"/>
        <v>0</v>
      </c>
      <c r="N76" s="167">
        <v>0</v>
      </c>
      <c r="O76" s="168">
        <v>0</v>
      </c>
      <c r="P76" s="168">
        <f t="shared" si="2"/>
        <v>0</v>
      </c>
      <c r="Q76" s="168"/>
    </row>
    <row r="77" spans="1:17" ht="80.25" customHeight="1">
      <c r="A77" s="133" t="s">
        <v>1107</v>
      </c>
      <c r="B77" s="17" t="s">
        <v>97</v>
      </c>
      <c r="C77" s="17" t="s">
        <v>43</v>
      </c>
      <c r="D77" s="17" t="s">
        <v>182</v>
      </c>
      <c r="E77" s="17" t="s">
        <v>1203</v>
      </c>
      <c r="F77" s="17" t="s">
        <v>104</v>
      </c>
      <c r="G77" s="85">
        <v>240000</v>
      </c>
      <c r="H77" s="74">
        <v>240000</v>
      </c>
      <c r="K77" s="191">
        <v>140000</v>
      </c>
      <c r="L77" s="133" t="s">
        <v>687</v>
      </c>
      <c r="M77" s="168">
        <f t="shared" si="0"/>
        <v>380000</v>
      </c>
      <c r="N77" s="167">
        <v>195490.23</v>
      </c>
      <c r="O77" s="168">
        <v>200757.66</v>
      </c>
      <c r="P77" s="168">
        <f t="shared" si="2"/>
        <v>440757.66000000003</v>
      </c>
      <c r="Q77" s="168"/>
    </row>
    <row r="78" spans="1:17" ht="241.5" customHeight="1">
      <c r="A78" s="123" t="s">
        <v>494</v>
      </c>
      <c r="B78" s="72" t="s">
        <v>97</v>
      </c>
      <c r="C78" s="72" t="s">
        <v>43</v>
      </c>
      <c r="D78" s="72" t="s">
        <v>182</v>
      </c>
      <c r="E78" s="72" t="s">
        <v>1044</v>
      </c>
      <c r="F78" s="72" t="s">
        <v>39</v>
      </c>
      <c r="G78" s="120"/>
      <c r="H78" s="74"/>
      <c r="K78" s="191">
        <v>3176489.1</v>
      </c>
      <c r="L78" s="168"/>
      <c r="M78" s="168">
        <f t="shared" si="0"/>
        <v>3176489.1</v>
      </c>
      <c r="N78" s="167">
        <v>3176489.1</v>
      </c>
      <c r="O78" s="168">
        <v>3176489.1</v>
      </c>
      <c r="P78" s="168">
        <f t="shared" si="2"/>
        <v>3176489.1</v>
      </c>
      <c r="Q78" s="168"/>
    </row>
    <row r="79" spans="1:17" ht="47.25">
      <c r="A79" s="123" t="s">
        <v>626</v>
      </c>
      <c r="B79" s="72" t="s">
        <v>97</v>
      </c>
      <c r="C79" s="72" t="s">
        <v>43</v>
      </c>
      <c r="D79" s="72" t="s">
        <v>182</v>
      </c>
      <c r="E79" s="72" t="s">
        <v>1204</v>
      </c>
      <c r="F79" s="72" t="s">
        <v>104</v>
      </c>
      <c r="G79" s="120">
        <v>50000</v>
      </c>
      <c r="H79" s="127">
        <v>50000</v>
      </c>
      <c r="K79" s="191">
        <v>50000</v>
      </c>
      <c r="L79" s="168"/>
      <c r="M79" s="168">
        <f t="shared" si="0"/>
        <v>100000</v>
      </c>
      <c r="N79" s="167">
        <v>50000</v>
      </c>
      <c r="O79" s="168">
        <v>50000</v>
      </c>
      <c r="P79" s="168">
        <f t="shared" si="2"/>
        <v>100000</v>
      </c>
      <c r="Q79" s="168"/>
    </row>
    <row r="80" spans="1:17" ht="78.75">
      <c r="A80" s="123" t="s">
        <v>772</v>
      </c>
      <c r="B80" s="72" t="s">
        <v>97</v>
      </c>
      <c r="C80" s="72" t="s">
        <v>43</v>
      </c>
      <c r="D80" s="72" t="s">
        <v>182</v>
      </c>
      <c r="E80" s="72" t="s">
        <v>1205</v>
      </c>
      <c r="F80" s="72" t="s">
        <v>104</v>
      </c>
      <c r="G80" s="120"/>
      <c r="H80" s="74"/>
      <c r="K80" s="191">
        <v>0</v>
      </c>
      <c r="L80" s="168"/>
      <c r="M80" s="168">
        <f t="shared" si="0"/>
        <v>0</v>
      </c>
      <c r="N80" s="167">
        <v>0</v>
      </c>
      <c r="O80" s="168">
        <v>0</v>
      </c>
      <c r="P80" s="168">
        <f t="shared" si="2"/>
        <v>0</v>
      </c>
      <c r="Q80" s="168"/>
    </row>
    <row r="81" spans="1:17" ht="116.25" customHeight="1">
      <c r="A81" s="123" t="s">
        <v>773</v>
      </c>
      <c r="B81" s="72" t="s">
        <v>97</v>
      </c>
      <c r="C81" s="72" t="s">
        <v>43</v>
      </c>
      <c r="D81" s="72" t="s">
        <v>182</v>
      </c>
      <c r="E81" s="72" t="s">
        <v>1206</v>
      </c>
      <c r="F81" s="72" t="s">
        <v>104</v>
      </c>
      <c r="G81" s="120">
        <v>20000</v>
      </c>
      <c r="H81" s="120">
        <v>20000</v>
      </c>
      <c r="K81" s="191">
        <v>20000</v>
      </c>
      <c r="L81" s="168"/>
      <c r="M81" s="168">
        <f t="shared" si="0"/>
        <v>40000</v>
      </c>
      <c r="N81" s="167">
        <v>20000</v>
      </c>
      <c r="O81" s="168">
        <v>14732.57</v>
      </c>
      <c r="P81" s="168">
        <f t="shared" si="2"/>
        <v>34732.57</v>
      </c>
      <c r="Q81" s="168"/>
    </row>
    <row r="82" spans="1:17" ht="69.75" customHeight="1">
      <c r="A82" s="102" t="s">
        <v>966</v>
      </c>
      <c r="B82" s="17" t="s">
        <v>97</v>
      </c>
      <c r="C82" s="17" t="s">
        <v>43</v>
      </c>
      <c r="D82" s="17" t="s">
        <v>182</v>
      </c>
      <c r="E82" s="72" t="s">
        <v>1207</v>
      </c>
      <c r="F82" s="17" t="s">
        <v>104</v>
      </c>
      <c r="G82" s="85"/>
      <c r="H82" s="85"/>
      <c r="I82" s="113">
        <v>3258250.03</v>
      </c>
      <c r="L82" s="168"/>
      <c r="M82" s="168"/>
      <c r="N82" s="167">
        <v>0</v>
      </c>
      <c r="O82" s="168">
        <v>6326373.75</v>
      </c>
      <c r="P82" s="168">
        <f t="shared" si="2"/>
        <v>6326373.75</v>
      </c>
      <c r="Q82" s="168"/>
    </row>
    <row r="83" spans="1:17" ht="110.25">
      <c r="A83" s="123" t="s">
        <v>951</v>
      </c>
      <c r="B83" s="72" t="s">
        <v>97</v>
      </c>
      <c r="C83" s="72" t="s">
        <v>43</v>
      </c>
      <c r="D83" s="72" t="s">
        <v>182</v>
      </c>
      <c r="E83" s="72" t="s">
        <v>1208</v>
      </c>
      <c r="F83" s="72" t="s">
        <v>104</v>
      </c>
      <c r="G83" s="120"/>
      <c r="H83" s="74"/>
      <c r="K83" s="191">
        <v>7667186.83</v>
      </c>
      <c r="L83" s="168"/>
      <c r="M83" s="168">
        <f t="shared" si="0"/>
        <v>7667186.83</v>
      </c>
      <c r="N83" s="167">
        <v>7667186.83</v>
      </c>
      <c r="O83" s="168">
        <v>7667186.83</v>
      </c>
      <c r="P83" s="168">
        <f t="shared" si="2"/>
        <v>7667186.83</v>
      </c>
      <c r="Q83" s="168"/>
    </row>
    <row r="84" spans="1:17" ht="15.75">
      <c r="A84" s="112" t="s">
        <v>66</v>
      </c>
      <c r="B84" s="18" t="s">
        <v>97</v>
      </c>
      <c r="C84" s="18" t="s">
        <v>43</v>
      </c>
      <c r="D84" s="18" t="s">
        <v>185</v>
      </c>
      <c r="E84" s="18"/>
      <c r="F84" s="18"/>
      <c r="G84" s="166">
        <f>SUM(G85:G92)</f>
        <v>758000</v>
      </c>
      <c r="H84" s="82">
        <f>SUM(H85:H92)</f>
        <v>758000</v>
      </c>
      <c r="K84" s="191">
        <v>758000</v>
      </c>
      <c r="L84" s="168"/>
      <c r="M84" s="168">
        <f t="shared" si="0"/>
        <v>1516000</v>
      </c>
      <c r="N84" s="167">
        <v>758000</v>
      </c>
      <c r="O84" s="168">
        <v>758000</v>
      </c>
      <c r="P84" s="168">
        <f t="shared" si="2"/>
        <v>1516000</v>
      </c>
      <c r="Q84" s="168"/>
    </row>
    <row r="85" spans="1:17" ht="94.5">
      <c r="A85" s="81" t="s">
        <v>385</v>
      </c>
      <c r="B85" s="17" t="s">
        <v>97</v>
      </c>
      <c r="C85" s="17" t="s">
        <v>43</v>
      </c>
      <c r="D85" s="17" t="s">
        <v>185</v>
      </c>
      <c r="E85" s="17" t="s">
        <v>1209</v>
      </c>
      <c r="F85" s="17" t="s">
        <v>104</v>
      </c>
      <c r="G85" s="85">
        <v>300000</v>
      </c>
      <c r="H85" s="74">
        <v>300000</v>
      </c>
      <c r="K85" s="191">
        <v>300000</v>
      </c>
      <c r="L85" s="168"/>
      <c r="M85" s="168">
        <f t="shared" si="0"/>
        <v>600000</v>
      </c>
      <c r="N85" s="167">
        <v>300000</v>
      </c>
      <c r="O85" s="168">
        <v>300000</v>
      </c>
      <c r="P85" s="168">
        <f t="shared" si="2"/>
        <v>600000</v>
      </c>
      <c r="Q85" s="168"/>
    </row>
    <row r="86" spans="1:17" ht="47.25">
      <c r="A86" s="39" t="s">
        <v>404</v>
      </c>
      <c r="B86" s="17" t="s">
        <v>97</v>
      </c>
      <c r="C86" s="17" t="s">
        <v>43</v>
      </c>
      <c r="D86" s="17" t="s">
        <v>185</v>
      </c>
      <c r="E86" s="17" t="s">
        <v>1210</v>
      </c>
      <c r="F86" s="17" t="s">
        <v>104</v>
      </c>
      <c r="G86" s="85">
        <v>10000</v>
      </c>
      <c r="H86" s="113">
        <v>10000</v>
      </c>
      <c r="K86" s="191">
        <v>10000</v>
      </c>
      <c r="L86" s="168"/>
      <c r="M86" s="168">
        <f aca="true" t="shared" si="3" ref="M86:M109">K86+G86</f>
        <v>20000</v>
      </c>
      <c r="N86" s="167">
        <v>10000</v>
      </c>
      <c r="O86" s="168">
        <v>10000</v>
      </c>
      <c r="P86" s="168">
        <f t="shared" si="2"/>
        <v>20000</v>
      </c>
      <c r="Q86" s="168"/>
    </row>
    <row r="87" spans="1:17" ht="47.25">
      <c r="A87" s="38" t="s">
        <v>899</v>
      </c>
      <c r="B87" s="17" t="s">
        <v>97</v>
      </c>
      <c r="C87" s="17" t="s">
        <v>43</v>
      </c>
      <c r="D87" s="17" t="s">
        <v>185</v>
      </c>
      <c r="E87" s="17" t="s">
        <v>1211</v>
      </c>
      <c r="F87" s="17" t="s">
        <v>104</v>
      </c>
      <c r="G87" s="85">
        <v>20000</v>
      </c>
      <c r="H87" s="113">
        <v>20000</v>
      </c>
      <c r="K87" s="191">
        <v>20000</v>
      </c>
      <c r="L87" s="168"/>
      <c r="M87" s="168">
        <f t="shared" si="3"/>
        <v>40000</v>
      </c>
      <c r="N87" s="167">
        <v>20000</v>
      </c>
      <c r="O87" s="168">
        <v>20000</v>
      </c>
      <c r="P87" s="168">
        <f t="shared" si="2"/>
        <v>40000</v>
      </c>
      <c r="Q87" s="168"/>
    </row>
    <row r="88" spans="1:17" ht="116.25" customHeight="1">
      <c r="A88" s="38" t="s">
        <v>1120</v>
      </c>
      <c r="B88" s="17" t="s">
        <v>97</v>
      </c>
      <c r="C88" s="17" t="s">
        <v>43</v>
      </c>
      <c r="D88" s="17" t="s">
        <v>185</v>
      </c>
      <c r="E88" s="17" t="s">
        <v>1212</v>
      </c>
      <c r="F88" s="17" t="s">
        <v>104</v>
      </c>
      <c r="G88" s="85"/>
      <c r="H88" s="74"/>
      <c r="K88" s="191">
        <v>0</v>
      </c>
      <c r="L88" s="168"/>
      <c r="M88" s="168">
        <f t="shared" si="3"/>
        <v>0</v>
      </c>
      <c r="N88" s="167">
        <v>0</v>
      </c>
      <c r="O88" s="168">
        <v>0</v>
      </c>
      <c r="P88" s="168">
        <f t="shared" si="2"/>
        <v>0</v>
      </c>
      <c r="Q88" s="168"/>
    </row>
    <row r="89" spans="1:17" ht="103.5" customHeight="1">
      <c r="A89" s="39" t="s">
        <v>1121</v>
      </c>
      <c r="B89" s="17" t="s">
        <v>97</v>
      </c>
      <c r="C89" s="17" t="s">
        <v>43</v>
      </c>
      <c r="D89" s="17" t="s">
        <v>185</v>
      </c>
      <c r="E89" s="17" t="s">
        <v>1213</v>
      </c>
      <c r="F89" s="17" t="s">
        <v>105</v>
      </c>
      <c r="G89" s="85">
        <v>258000</v>
      </c>
      <c r="H89" s="74">
        <v>258000</v>
      </c>
      <c r="K89" s="191">
        <v>258000</v>
      </c>
      <c r="L89" s="168"/>
      <c r="M89" s="168">
        <f t="shared" si="3"/>
        <v>516000</v>
      </c>
      <c r="N89" s="167">
        <v>258000</v>
      </c>
      <c r="O89" s="168">
        <v>258000</v>
      </c>
      <c r="P89" s="168">
        <f t="shared" si="2"/>
        <v>516000</v>
      </c>
      <c r="Q89" s="168"/>
    </row>
    <row r="90" spans="1:17" ht="210.75" customHeight="1">
      <c r="A90" s="38" t="s">
        <v>1122</v>
      </c>
      <c r="B90" s="17" t="s">
        <v>97</v>
      </c>
      <c r="C90" s="17" t="s">
        <v>43</v>
      </c>
      <c r="D90" s="17" t="s">
        <v>185</v>
      </c>
      <c r="E90" s="17" t="s">
        <v>1214</v>
      </c>
      <c r="F90" s="17" t="s">
        <v>105</v>
      </c>
      <c r="G90" s="85">
        <v>170000</v>
      </c>
      <c r="H90" s="74">
        <v>170000</v>
      </c>
      <c r="K90" s="191">
        <v>170000</v>
      </c>
      <c r="L90" s="168"/>
      <c r="M90" s="168">
        <f t="shared" si="3"/>
        <v>340000</v>
      </c>
      <c r="N90" s="167">
        <v>170000</v>
      </c>
      <c r="O90" s="168">
        <v>170000</v>
      </c>
      <c r="P90" s="168">
        <f t="shared" si="2"/>
        <v>340000</v>
      </c>
      <c r="Q90" s="168"/>
    </row>
    <row r="91" spans="1:17" ht="136.5" customHeight="1">
      <c r="A91" s="39" t="s">
        <v>1118</v>
      </c>
      <c r="B91" s="17" t="s">
        <v>97</v>
      </c>
      <c r="C91" s="17" t="s">
        <v>43</v>
      </c>
      <c r="D91" s="17" t="s">
        <v>185</v>
      </c>
      <c r="E91" s="17" t="s">
        <v>1215</v>
      </c>
      <c r="F91" s="17" t="s">
        <v>104</v>
      </c>
      <c r="G91" s="85"/>
      <c r="H91" s="58"/>
      <c r="K91" s="191">
        <v>0</v>
      </c>
      <c r="L91" s="168"/>
      <c r="M91" s="168">
        <f t="shared" si="3"/>
        <v>0</v>
      </c>
      <c r="N91" s="167">
        <v>0</v>
      </c>
      <c r="O91" s="168">
        <v>0</v>
      </c>
      <c r="P91" s="168">
        <f t="shared" si="2"/>
        <v>0</v>
      </c>
      <c r="Q91" s="168"/>
    </row>
    <row r="92" spans="1:17" ht="141.75">
      <c r="A92" s="39" t="s">
        <v>1119</v>
      </c>
      <c r="B92" s="17" t="s">
        <v>97</v>
      </c>
      <c r="C92" s="17" t="s">
        <v>43</v>
      </c>
      <c r="D92" s="17" t="s">
        <v>185</v>
      </c>
      <c r="E92" s="17" t="s">
        <v>1216</v>
      </c>
      <c r="F92" s="17" t="s">
        <v>104</v>
      </c>
      <c r="G92" s="85"/>
      <c r="H92" s="58"/>
      <c r="K92" s="191">
        <v>0</v>
      </c>
      <c r="L92" s="168"/>
      <c r="M92" s="168">
        <f t="shared" si="3"/>
        <v>0</v>
      </c>
      <c r="N92" s="167">
        <v>0</v>
      </c>
      <c r="O92" s="168">
        <v>0</v>
      </c>
      <c r="P92" s="168">
        <f t="shared" si="2"/>
        <v>0</v>
      </c>
      <c r="Q92" s="168"/>
    </row>
    <row r="93" spans="1:17" ht="15.75">
      <c r="A93" s="112" t="s">
        <v>24</v>
      </c>
      <c r="B93" s="18" t="s">
        <v>97</v>
      </c>
      <c r="C93" s="18" t="s">
        <v>878</v>
      </c>
      <c r="D93" s="18" t="s">
        <v>364</v>
      </c>
      <c r="E93" s="18"/>
      <c r="F93" s="18"/>
      <c r="G93" s="166">
        <f>G94+G98+G109</f>
        <v>27042885.69</v>
      </c>
      <c r="H93" s="82">
        <f>H94+H98+H109</f>
        <v>13398969.02</v>
      </c>
      <c r="K93" s="191">
        <v>18784376.490000002</v>
      </c>
      <c r="L93" s="168"/>
      <c r="M93" s="168">
        <f t="shared" si="3"/>
        <v>45827262.18000001</v>
      </c>
      <c r="N93" s="167">
        <v>22193194.61</v>
      </c>
      <c r="O93" s="168">
        <v>25193194.61</v>
      </c>
      <c r="P93" s="168">
        <f t="shared" si="2"/>
        <v>52236080.3</v>
      </c>
      <c r="Q93" s="168"/>
    </row>
    <row r="94" spans="1:17" ht="15.75">
      <c r="A94" s="114" t="s">
        <v>85</v>
      </c>
      <c r="B94" s="22">
        <v>900</v>
      </c>
      <c r="C94" s="23" t="s">
        <v>878</v>
      </c>
      <c r="D94" s="23" t="s">
        <v>54</v>
      </c>
      <c r="E94" s="23"/>
      <c r="F94" s="23"/>
      <c r="G94" s="316">
        <f>SUM(G95:G97)</f>
        <v>2978103.62</v>
      </c>
      <c r="H94" s="126">
        <f>SUM(H95:H97)</f>
        <v>2978103.62</v>
      </c>
      <c r="K94" s="191">
        <v>2978103.62</v>
      </c>
      <c r="L94" s="168"/>
      <c r="M94" s="168">
        <f t="shared" si="3"/>
        <v>5956207.24</v>
      </c>
      <c r="N94" s="167">
        <v>2978103.62</v>
      </c>
      <c r="O94" s="168">
        <v>2978103.62</v>
      </c>
      <c r="P94" s="168">
        <f t="shared" si="2"/>
        <v>5956207.24</v>
      </c>
      <c r="Q94" s="168"/>
    </row>
    <row r="95" spans="1:17" ht="47.25">
      <c r="A95" s="39" t="s">
        <v>424</v>
      </c>
      <c r="B95" s="40">
        <v>900</v>
      </c>
      <c r="C95" s="41" t="s">
        <v>878</v>
      </c>
      <c r="D95" s="41" t="s">
        <v>54</v>
      </c>
      <c r="E95" s="41" t="s">
        <v>1217</v>
      </c>
      <c r="F95" s="41" t="s">
        <v>104</v>
      </c>
      <c r="G95" s="85">
        <v>1235573.6</v>
      </c>
      <c r="H95" s="125">
        <v>1235573.6</v>
      </c>
      <c r="K95" s="191">
        <v>1235573.6</v>
      </c>
      <c r="L95" s="168"/>
      <c r="M95" s="168">
        <f t="shared" si="3"/>
        <v>2471147.2</v>
      </c>
      <c r="N95" s="167">
        <v>1235573.6</v>
      </c>
      <c r="O95" s="168">
        <v>1235573.6</v>
      </c>
      <c r="P95" s="168">
        <f t="shared" si="2"/>
        <v>2471147.2</v>
      </c>
      <c r="Q95" s="168"/>
    </row>
    <row r="96" spans="1:17" ht="63">
      <c r="A96" s="39" t="s">
        <v>717</v>
      </c>
      <c r="B96" s="40">
        <v>900</v>
      </c>
      <c r="C96" s="41" t="s">
        <v>878</v>
      </c>
      <c r="D96" s="41" t="s">
        <v>54</v>
      </c>
      <c r="E96" s="41" t="s">
        <v>1218</v>
      </c>
      <c r="F96" s="41" t="s">
        <v>104</v>
      </c>
      <c r="G96" s="85">
        <v>1546853.1</v>
      </c>
      <c r="H96" s="125">
        <v>1546853.1</v>
      </c>
      <c r="K96" s="191">
        <v>1546853.1</v>
      </c>
      <c r="L96" s="168"/>
      <c r="M96" s="168">
        <f t="shared" si="3"/>
        <v>3093706.2</v>
      </c>
      <c r="N96" s="167">
        <v>1546853.1</v>
      </c>
      <c r="O96" s="168">
        <v>1546853.1</v>
      </c>
      <c r="P96" s="168">
        <f aca="true" t="shared" si="4" ref="P96:P157">O96+G96</f>
        <v>3093706.2</v>
      </c>
      <c r="Q96" s="168"/>
    </row>
    <row r="97" spans="1:17" ht="78.75">
      <c r="A97" s="131" t="s">
        <v>721</v>
      </c>
      <c r="B97" s="40">
        <v>900</v>
      </c>
      <c r="C97" s="41" t="s">
        <v>878</v>
      </c>
      <c r="D97" s="41" t="s">
        <v>54</v>
      </c>
      <c r="E97" s="41" t="s">
        <v>1219</v>
      </c>
      <c r="F97" s="41" t="s">
        <v>105</v>
      </c>
      <c r="G97" s="85">
        <v>195676.92</v>
      </c>
      <c r="H97" s="125">
        <v>195676.92</v>
      </c>
      <c r="K97" s="191">
        <v>195676.92</v>
      </c>
      <c r="L97" s="168"/>
      <c r="M97" s="168">
        <f t="shared" si="3"/>
        <v>391353.84</v>
      </c>
      <c r="N97" s="167">
        <v>195676.92</v>
      </c>
      <c r="O97" s="168">
        <v>195676.92</v>
      </c>
      <c r="P97" s="168">
        <f t="shared" si="4"/>
        <v>391353.84</v>
      </c>
      <c r="Q97" s="168"/>
    </row>
    <row r="98" spans="1:17" ht="15.75">
      <c r="A98" s="112" t="s">
        <v>86</v>
      </c>
      <c r="B98" s="18" t="s">
        <v>97</v>
      </c>
      <c r="C98" s="18" t="s">
        <v>878</v>
      </c>
      <c r="D98" s="18" t="s">
        <v>80</v>
      </c>
      <c r="E98" s="18"/>
      <c r="F98" s="18"/>
      <c r="G98" s="166">
        <f>SUM(G99:G108)</f>
        <v>23659962.07</v>
      </c>
      <c r="H98" s="82">
        <f>SUM(H99:J108)</f>
        <v>10016045.4</v>
      </c>
      <c r="K98" s="191">
        <v>4292802.87</v>
      </c>
      <c r="L98" s="168"/>
      <c r="M98" s="168">
        <f t="shared" si="3"/>
        <v>27952764.94</v>
      </c>
      <c r="N98" s="167">
        <v>3755712.19</v>
      </c>
      <c r="O98" s="168">
        <v>3755712.19</v>
      </c>
      <c r="P98" s="168">
        <f t="shared" si="4"/>
        <v>27415674.26</v>
      </c>
      <c r="Q98" s="168"/>
    </row>
    <row r="99" spans="1:17" ht="50.25" customHeight="1">
      <c r="A99" s="39" t="s">
        <v>394</v>
      </c>
      <c r="B99" s="17" t="s">
        <v>97</v>
      </c>
      <c r="C99" s="17" t="s">
        <v>878</v>
      </c>
      <c r="D99" s="17" t="s">
        <v>80</v>
      </c>
      <c r="E99" s="17" t="s">
        <v>1220</v>
      </c>
      <c r="F99" s="17" t="s">
        <v>104</v>
      </c>
      <c r="G99" s="85">
        <v>2255625.06</v>
      </c>
      <c r="H99" s="74">
        <v>2255625.06</v>
      </c>
      <c r="K99" s="191">
        <v>2534727.95</v>
      </c>
      <c r="L99" s="168"/>
      <c r="M99" s="168">
        <f t="shared" si="3"/>
        <v>4790353.01</v>
      </c>
      <c r="N99" s="167">
        <v>2114817.27</v>
      </c>
      <c r="O99" s="168">
        <v>2114817.27</v>
      </c>
      <c r="P99" s="168">
        <f t="shared" si="4"/>
        <v>4370442.33</v>
      </c>
      <c r="Q99" s="168"/>
    </row>
    <row r="100" spans="1:17" ht="81.75" customHeight="1">
      <c r="A100" s="70" t="s">
        <v>709</v>
      </c>
      <c r="B100" s="17" t="s">
        <v>97</v>
      </c>
      <c r="C100" s="17" t="s">
        <v>878</v>
      </c>
      <c r="D100" s="17" t="s">
        <v>80</v>
      </c>
      <c r="E100" s="72" t="s">
        <v>1221</v>
      </c>
      <c r="F100" s="17" t="s">
        <v>680</v>
      </c>
      <c r="G100" s="333"/>
      <c r="H100" s="85"/>
      <c r="I100" s="113"/>
      <c r="K100" s="191">
        <v>1173357.23</v>
      </c>
      <c r="L100" s="168"/>
      <c r="M100" s="168">
        <f t="shared" si="3"/>
        <v>1173357.23</v>
      </c>
      <c r="N100" s="167">
        <v>1173357.23</v>
      </c>
      <c r="O100" s="168">
        <v>1173357.23</v>
      </c>
      <c r="P100" s="168">
        <f t="shared" si="4"/>
        <v>1173357.23</v>
      </c>
      <c r="Q100" s="168"/>
    </row>
    <row r="101" spans="1:17" ht="78.75">
      <c r="A101" s="102" t="s">
        <v>965</v>
      </c>
      <c r="B101" s="72" t="s">
        <v>97</v>
      </c>
      <c r="C101" s="72" t="s">
        <v>878</v>
      </c>
      <c r="D101" s="72" t="s">
        <v>80</v>
      </c>
      <c r="E101" s="72" t="s">
        <v>1222</v>
      </c>
      <c r="F101" s="72" t="s">
        <v>680</v>
      </c>
      <c r="G101" s="120"/>
      <c r="H101" s="74"/>
      <c r="K101" s="191">
        <v>0</v>
      </c>
      <c r="L101" s="168"/>
      <c r="M101" s="168">
        <f t="shared" si="3"/>
        <v>0</v>
      </c>
      <c r="N101" s="167">
        <v>0</v>
      </c>
      <c r="O101" s="168">
        <v>0</v>
      </c>
      <c r="P101" s="168">
        <f t="shared" si="4"/>
        <v>0</v>
      </c>
      <c r="Q101" s="168"/>
    </row>
    <row r="102" spans="1:17" ht="102" customHeight="1">
      <c r="A102" s="102" t="s">
        <v>1145</v>
      </c>
      <c r="B102" s="72" t="s">
        <v>97</v>
      </c>
      <c r="C102" s="72" t="s">
        <v>878</v>
      </c>
      <c r="D102" s="72" t="s">
        <v>80</v>
      </c>
      <c r="E102" s="72" t="s">
        <v>1223</v>
      </c>
      <c r="F102" s="72" t="s">
        <v>680</v>
      </c>
      <c r="G102" s="120"/>
      <c r="H102" s="74"/>
      <c r="L102" s="168"/>
      <c r="M102" s="168"/>
      <c r="O102" s="168"/>
      <c r="P102" s="168"/>
      <c r="Q102" s="168"/>
    </row>
    <row r="103" spans="1:17" ht="56.25" customHeight="1">
      <c r="A103" s="39" t="s">
        <v>401</v>
      </c>
      <c r="B103" s="17" t="s">
        <v>97</v>
      </c>
      <c r="C103" s="17" t="s">
        <v>878</v>
      </c>
      <c r="D103" s="17" t="s">
        <v>80</v>
      </c>
      <c r="E103" s="17" t="s">
        <v>1224</v>
      </c>
      <c r="F103" s="17" t="s">
        <v>104</v>
      </c>
      <c r="G103" s="85">
        <v>38673.74</v>
      </c>
      <c r="H103" s="74">
        <v>38673.74</v>
      </c>
      <c r="K103" s="191">
        <v>117180</v>
      </c>
      <c r="L103" s="168"/>
      <c r="M103" s="168">
        <f t="shared" si="3"/>
        <v>155853.74</v>
      </c>
      <c r="N103" s="167">
        <v>0</v>
      </c>
      <c r="O103" s="168">
        <v>0</v>
      </c>
      <c r="P103" s="168">
        <f t="shared" si="4"/>
        <v>38673.74</v>
      </c>
      <c r="Q103" s="168"/>
    </row>
    <row r="104" spans="1:17" ht="64.5" customHeight="1">
      <c r="A104" s="39" t="s">
        <v>442</v>
      </c>
      <c r="B104" s="17" t="s">
        <v>97</v>
      </c>
      <c r="C104" s="17" t="s">
        <v>878</v>
      </c>
      <c r="D104" s="17" t="s">
        <v>80</v>
      </c>
      <c r="E104" s="17" t="s">
        <v>1225</v>
      </c>
      <c r="F104" s="17" t="s">
        <v>104</v>
      </c>
      <c r="G104" s="85">
        <v>261044.73</v>
      </c>
      <c r="H104" s="74">
        <v>261044.73</v>
      </c>
      <c r="K104" s="191">
        <v>1648520.4900000002</v>
      </c>
      <c r="L104" s="168"/>
      <c r="M104" s="168">
        <f>K104+G104</f>
        <v>1909565.2200000002</v>
      </c>
      <c r="N104" s="167">
        <v>1648520.4900000002</v>
      </c>
      <c r="O104" s="168">
        <v>1648520.4900000002</v>
      </c>
      <c r="P104" s="168">
        <f>O104+G104</f>
        <v>1909565.2200000002</v>
      </c>
      <c r="Q104" s="168"/>
    </row>
    <row r="105" spans="1:17" ht="64.5" customHeight="1">
      <c r="A105" s="39" t="s">
        <v>431</v>
      </c>
      <c r="B105" s="17" t="s">
        <v>97</v>
      </c>
      <c r="C105" s="17" t="s">
        <v>878</v>
      </c>
      <c r="D105" s="17" t="s">
        <v>80</v>
      </c>
      <c r="E105" s="17" t="s">
        <v>1226</v>
      </c>
      <c r="F105" s="17" t="s">
        <v>104</v>
      </c>
      <c r="G105" s="85">
        <v>240038.66</v>
      </c>
      <c r="H105" s="74">
        <v>240038.66</v>
      </c>
      <c r="K105" s="191">
        <v>3459353.07</v>
      </c>
      <c r="L105" s="168"/>
      <c r="M105" s="168">
        <f>K105+G105</f>
        <v>3699391.73</v>
      </c>
      <c r="N105" s="167">
        <v>4231939</v>
      </c>
      <c r="O105" s="168">
        <v>4231939</v>
      </c>
      <c r="P105" s="168">
        <f>O105+G105</f>
        <v>4471977.66</v>
      </c>
      <c r="Q105" s="168"/>
    </row>
    <row r="106" spans="1:17" ht="110.25">
      <c r="A106" s="39" t="s">
        <v>823</v>
      </c>
      <c r="B106" s="17" t="s">
        <v>97</v>
      </c>
      <c r="C106" s="17" t="s">
        <v>878</v>
      </c>
      <c r="D106" s="17" t="s">
        <v>80</v>
      </c>
      <c r="E106" s="17" t="s">
        <v>1343</v>
      </c>
      <c r="F106" s="17" t="s">
        <v>105</v>
      </c>
      <c r="G106" s="85"/>
      <c r="H106" s="58"/>
      <c r="K106" s="191">
        <v>0</v>
      </c>
      <c r="L106" s="168"/>
      <c r="M106" s="168">
        <f>K106+G106</f>
        <v>0</v>
      </c>
      <c r="N106" s="167">
        <v>3000000</v>
      </c>
      <c r="O106" s="168">
        <v>6000000</v>
      </c>
      <c r="P106" s="168">
        <f>O106+G106</f>
        <v>6000000</v>
      </c>
      <c r="Q106" s="168"/>
    </row>
    <row r="107" spans="1:17" ht="141.75">
      <c r="A107" s="102" t="s">
        <v>849</v>
      </c>
      <c r="B107" s="72" t="s">
        <v>97</v>
      </c>
      <c r="C107" s="72" t="s">
        <v>878</v>
      </c>
      <c r="D107" s="72" t="s">
        <v>80</v>
      </c>
      <c r="E107" s="72" t="s">
        <v>1344</v>
      </c>
      <c r="F107" s="72" t="s">
        <v>105</v>
      </c>
      <c r="G107" s="120">
        <v>69684.75</v>
      </c>
      <c r="H107" s="74"/>
      <c r="K107" s="191">
        <v>69684.75</v>
      </c>
      <c r="L107" s="168"/>
      <c r="M107" s="168">
        <f>K107+G107</f>
        <v>139369.5</v>
      </c>
      <c r="N107" s="167">
        <v>69684.75</v>
      </c>
      <c r="O107" s="168">
        <v>69684.75</v>
      </c>
      <c r="P107" s="168">
        <f>O107+G107</f>
        <v>139369.5</v>
      </c>
      <c r="Q107" s="168"/>
    </row>
    <row r="108" spans="1:17" ht="51.75" customHeight="1">
      <c r="A108" s="38" t="s">
        <v>1434</v>
      </c>
      <c r="B108" s="17" t="s">
        <v>97</v>
      </c>
      <c r="C108" s="17" t="s">
        <v>878</v>
      </c>
      <c r="D108" s="17" t="s">
        <v>80</v>
      </c>
      <c r="E108" s="16" t="s">
        <v>1436</v>
      </c>
      <c r="F108" s="17" t="s">
        <v>680</v>
      </c>
      <c r="G108" s="74">
        <v>20794895.13</v>
      </c>
      <c r="H108" s="56">
        <v>7220663.21</v>
      </c>
      <c r="L108" s="168"/>
      <c r="M108" s="168"/>
      <c r="O108" s="168"/>
      <c r="P108" s="168"/>
      <c r="Q108" s="168"/>
    </row>
    <row r="109" spans="1:17" ht="15.75">
      <c r="A109" s="112" t="s">
        <v>426</v>
      </c>
      <c r="B109" s="18" t="s">
        <v>97</v>
      </c>
      <c r="C109" s="18" t="s">
        <v>878</v>
      </c>
      <c r="D109" s="18" t="s">
        <v>149</v>
      </c>
      <c r="E109" s="18"/>
      <c r="F109" s="18"/>
      <c r="G109" s="166">
        <f>SUM(G110:G114)</f>
        <v>404820</v>
      </c>
      <c r="H109" s="82">
        <f>SUM(H110:H114)</f>
        <v>404820</v>
      </c>
      <c r="K109" s="191">
        <v>11513470</v>
      </c>
      <c r="L109" s="168"/>
      <c r="M109" s="168">
        <f t="shared" si="3"/>
        <v>11918290</v>
      </c>
      <c r="N109" s="167">
        <v>15459378.799999999</v>
      </c>
      <c r="O109" s="168">
        <v>18459378.799999997</v>
      </c>
      <c r="P109" s="168">
        <f t="shared" si="4"/>
        <v>18864198.799999997</v>
      </c>
      <c r="Q109" s="168"/>
    </row>
    <row r="110" spans="1:17" ht="64.5" customHeight="1">
      <c r="A110" s="39" t="s">
        <v>1105</v>
      </c>
      <c r="B110" s="17" t="s">
        <v>97</v>
      </c>
      <c r="C110" s="17" t="s">
        <v>878</v>
      </c>
      <c r="D110" s="17" t="s">
        <v>149</v>
      </c>
      <c r="E110" s="17" t="s">
        <v>1227</v>
      </c>
      <c r="F110" s="17" t="s">
        <v>104</v>
      </c>
      <c r="G110" s="85"/>
      <c r="H110" s="85"/>
      <c r="K110" s="191">
        <v>0</v>
      </c>
      <c r="L110" s="168"/>
      <c r="M110" s="168">
        <f>K110+G110</f>
        <v>0</v>
      </c>
      <c r="N110" s="167">
        <v>173322.87</v>
      </c>
      <c r="O110" s="168">
        <v>173322.87</v>
      </c>
      <c r="P110" s="168">
        <f t="shared" si="4"/>
        <v>173322.87</v>
      </c>
      <c r="Q110" s="168"/>
    </row>
    <row r="111" spans="1:17" ht="63">
      <c r="A111" s="39" t="s">
        <v>820</v>
      </c>
      <c r="B111" s="17" t="s">
        <v>97</v>
      </c>
      <c r="C111" s="17" t="s">
        <v>878</v>
      </c>
      <c r="D111" s="17" t="s">
        <v>149</v>
      </c>
      <c r="E111" s="17" t="s">
        <v>1228</v>
      </c>
      <c r="F111" s="17" t="s">
        <v>104</v>
      </c>
      <c r="G111" s="85"/>
      <c r="H111" s="58"/>
      <c r="K111" s="191">
        <v>0</v>
      </c>
      <c r="L111" s="168"/>
      <c r="M111" s="168">
        <f aca="true" t="shared" si="5" ref="M111:M171">K111+G111</f>
        <v>0</v>
      </c>
      <c r="N111" s="167">
        <v>0</v>
      </c>
      <c r="O111" s="168">
        <v>0</v>
      </c>
      <c r="P111" s="168">
        <f t="shared" si="4"/>
        <v>0</v>
      </c>
      <c r="Q111" s="168"/>
    </row>
    <row r="112" spans="1:17" ht="110.25">
      <c r="A112" s="102" t="s">
        <v>496</v>
      </c>
      <c r="B112" s="72" t="s">
        <v>97</v>
      </c>
      <c r="C112" s="72" t="s">
        <v>878</v>
      </c>
      <c r="D112" s="72" t="s">
        <v>149</v>
      </c>
      <c r="E112" s="72" t="s">
        <v>1045</v>
      </c>
      <c r="F112" s="72" t="s">
        <v>39</v>
      </c>
      <c r="G112" s="120"/>
      <c r="H112" s="74"/>
      <c r="K112" s="191">
        <v>1320000</v>
      </c>
      <c r="L112" s="168"/>
      <c r="M112" s="168">
        <f t="shared" si="5"/>
        <v>1320000</v>
      </c>
      <c r="N112" s="167">
        <v>1320000</v>
      </c>
      <c r="O112" s="168">
        <v>1320000</v>
      </c>
      <c r="P112" s="168">
        <f t="shared" si="4"/>
        <v>1320000</v>
      </c>
      <c r="Q112" s="168"/>
    </row>
    <row r="113" spans="1:17" ht="94.5">
      <c r="A113" s="102" t="s">
        <v>487</v>
      </c>
      <c r="B113" s="72" t="s">
        <v>97</v>
      </c>
      <c r="C113" s="72" t="s">
        <v>878</v>
      </c>
      <c r="D113" s="72" t="s">
        <v>149</v>
      </c>
      <c r="E113" s="72" t="s">
        <v>1041</v>
      </c>
      <c r="F113" s="72" t="s">
        <v>39</v>
      </c>
      <c r="G113" s="120"/>
      <c r="H113" s="74"/>
      <c r="K113" s="191">
        <v>588736.43</v>
      </c>
      <c r="L113" s="168"/>
      <c r="M113" s="168">
        <f t="shared" si="5"/>
        <v>588736.43</v>
      </c>
      <c r="N113" s="167">
        <v>588736.43</v>
      </c>
      <c r="O113" s="168">
        <v>588736.43</v>
      </c>
      <c r="P113" s="168">
        <f t="shared" si="4"/>
        <v>588736.43</v>
      </c>
      <c r="Q113" s="168"/>
    </row>
    <row r="114" spans="1:17" ht="78.75">
      <c r="A114" s="134" t="s">
        <v>432</v>
      </c>
      <c r="B114" s="72" t="s">
        <v>97</v>
      </c>
      <c r="C114" s="72" t="s">
        <v>878</v>
      </c>
      <c r="D114" s="72" t="s">
        <v>149</v>
      </c>
      <c r="E114" s="72" t="s">
        <v>1229</v>
      </c>
      <c r="F114" s="72" t="s">
        <v>104</v>
      </c>
      <c r="G114" s="120">
        <v>404820</v>
      </c>
      <c r="H114" s="74">
        <v>404820</v>
      </c>
      <c r="K114" s="191">
        <v>404820</v>
      </c>
      <c r="L114" s="168"/>
      <c r="M114" s="168">
        <f t="shared" si="5"/>
        <v>809640</v>
      </c>
      <c r="N114" s="167">
        <v>404820</v>
      </c>
      <c r="O114" s="168">
        <v>404820</v>
      </c>
      <c r="P114" s="168">
        <f t="shared" si="4"/>
        <v>809640</v>
      </c>
      <c r="Q114" s="168"/>
    </row>
    <row r="115" spans="1:17" ht="15.75">
      <c r="A115" s="112" t="s">
        <v>87</v>
      </c>
      <c r="B115" s="22">
        <v>900</v>
      </c>
      <c r="C115" s="23" t="s">
        <v>45</v>
      </c>
      <c r="D115" s="23" t="s">
        <v>364</v>
      </c>
      <c r="E115" s="23"/>
      <c r="F115" s="23"/>
      <c r="G115" s="316">
        <f>G116</f>
        <v>19000</v>
      </c>
      <c r="H115" s="126">
        <f>H116</f>
        <v>19000</v>
      </c>
      <c r="K115" s="191">
        <v>19000</v>
      </c>
      <c r="L115" s="168"/>
      <c r="M115" s="168">
        <f t="shared" si="5"/>
        <v>38000</v>
      </c>
      <c r="N115" s="167">
        <v>19000</v>
      </c>
      <c r="O115" s="168">
        <v>19000</v>
      </c>
      <c r="P115" s="168">
        <f t="shared" si="4"/>
        <v>38000</v>
      </c>
      <c r="Q115" s="168"/>
    </row>
    <row r="116" spans="1:17" ht="15.75">
      <c r="A116" s="112" t="s">
        <v>88</v>
      </c>
      <c r="B116" s="22">
        <v>900</v>
      </c>
      <c r="C116" s="23" t="s">
        <v>45</v>
      </c>
      <c r="D116" s="23" t="s">
        <v>45</v>
      </c>
      <c r="E116" s="23"/>
      <c r="F116" s="23"/>
      <c r="G116" s="316">
        <f>SUM(G117:G119)</f>
        <v>19000</v>
      </c>
      <c r="H116" s="126">
        <f>SUM(H117:H119)</f>
        <v>19000</v>
      </c>
      <c r="K116" s="191">
        <v>19000</v>
      </c>
      <c r="L116" s="168"/>
      <c r="M116" s="168">
        <f t="shared" si="5"/>
        <v>38000</v>
      </c>
      <c r="N116" s="167">
        <v>19000</v>
      </c>
      <c r="O116" s="168">
        <v>19000</v>
      </c>
      <c r="P116" s="168">
        <f t="shared" si="4"/>
        <v>38000</v>
      </c>
      <c r="Q116" s="168"/>
    </row>
    <row r="117" spans="1:17" ht="78.75">
      <c r="A117" s="81" t="s">
        <v>714</v>
      </c>
      <c r="B117" s="40">
        <v>900</v>
      </c>
      <c r="C117" s="41" t="s">
        <v>45</v>
      </c>
      <c r="D117" s="41" t="s">
        <v>45</v>
      </c>
      <c r="E117" s="41" t="s">
        <v>1230</v>
      </c>
      <c r="F117" s="41" t="s">
        <v>104</v>
      </c>
      <c r="G117" s="85">
        <v>4000</v>
      </c>
      <c r="H117" s="125">
        <v>4000</v>
      </c>
      <c r="K117" s="191">
        <v>4000</v>
      </c>
      <c r="L117" s="168"/>
      <c r="M117" s="168">
        <f t="shared" si="5"/>
        <v>8000</v>
      </c>
      <c r="N117" s="167">
        <v>4000</v>
      </c>
      <c r="O117" s="168">
        <v>4000</v>
      </c>
      <c r="P117" s="168">
        <f t="shared" si="4"/>
        <v>8000</v>
      </c>
      <c r="Q117" s="168"/>
    </row>
    <row r="118" spans="1:17" ht="78.75">
      <c r="A118" s="39" t="s">
        <v>1396</v>
      </c>
      <c r="B118" s="40">
        <v>900</v>
      </c>
      <c r="C118" s="41" t="s">
        <v>45</v>
      </c>
      <c r="D118" s="41" t="s">
        <v>45</v>
      </c>
      <c r="E118" s="41" t="s">
        <v>1231</v>
      </c>
      <c r="F118" s="41" t="s">
        <v>104</v>
      </c>
      <c r="G118" s="85">
        <v>9000</v>
      </c>
      <c r="H118" s="74">
        <v>9000</v>
      </c>
      <c r="K118" s="191">
        <v>9000</v>
      </c>
      <c r="L118" s="168"/>
      <c r="M118" s="168">
        <f t="shared" si="5"/>
        <v>18000</v>
      </c>
      <c r="N118" s="167">
        <v>9000</v>
      </c>
      <c r="O118" s="168">
        <v>9000</v>
      </c>
      <c r="P118" s="168">
        <f t="shared" si="4"/>
        <v>18000</v>
      </c>
      <c r="Q118" s="168"/>
    </row>
    <row r="119" spans="1:17" ht="64.5" customHeight="1">
      <c r="A119" s="39" t="s">
        <v>827</v>
      </c>
      <c r="B119" s="40">
        <v>900</v>
      </c>
      <c r="C119" s="41" t="s">
        <v>45</v>
      </c>
      <c r="D119" s="41" t="s">
        <v>45</v>
      </c>
      <c r="E119" s="41" t="s">
        <v>1232</v>
      </c>
      <c r="F119" s="41" t="s">
        <v>104</v>
      </c>
      <c r="G119" s="85">
        <v>6000</v>
      </c>
      <c r="H119" s="125">
        <v>6000</v>
      </c>
      <c r="K119" s="191">
        <v>6000</v>
      </c>
      <c r="L119" s="168"/>
      <c r="M119" s="168">
        <f t="shared" si="5"/>
        <v>12000</v>
      </c>
      <c r="N119" s="167">
        <v>6000</v>
      </c>
      <c r="O119" s="168">
        <v>6000</v>
      </c>
      <c r="P119" s="168">
        <f t="shared" si="4"/>
        <v>12000</v>
      </c>
      <c r="Q119" s="168"/>
    </row>
    <row r="120" spans="1:17" ht="15.75">
      <c r="A120" s="112" t="s">
        <v>89</v>
      </c>
      <c r="B120" s="18" t="s">
        <v>97</v>
      </c>
      <c r="C120" s="18" t="s">
        <v>47</v>
      </c>
      <c r="D120" s="18" t="s">
        <v>364</v>
      </c>
      <c r="E120" s="18"/>
      <c r="F120" s="18"/>
      <c r="G120" s="166">
        <f>G121</f>
        <v>10974571.2</v>
      </c>
      <c r="H120" s="82">
        <f>H121</f>
        <v>10973321.2</v>
      </c>
      <c r="I120" s="168"/>
      <c r="K120" s="191">
        <v>14015281.94</v>
      </c>
      <c r="L120" s="168"/>
      <c r="M120" s="168">
        <f t="shared" si="5"/>
        <v>24989853.14</v>
      </c>
      <c r="N120" s="167">
        <v>14189774.03</v>
      </c>
      <c r="O120" s="168">
        <v>14189774.03</v>
      </c>
      <c r="P120" s="168">
        <f t="shared" si="4"/>
        <v>25164345.229999997</v>
      </c>
      <c r="Q120" s="168"/>
    </row>
    <row r="121" spans="1:17" ht="15.75">
      <c r="A121" s="112" t="s">
        <v>102</v>
      </c>
      <c r="B121" s="18" t="s">
        <v>97</v>
      </c>
      <c r="C121" s="18" t="s">
        <v>47</v>
      </c>
      <c r="D121" s="18" t="s">
        <v>54</v>
      </c>
      <c r="E121" s="18"/>
      <c r="F121" s="18"/>
      <c r="G121" s="166">
        <f>SUM(G122:G137)</f>
        <v>10974571.2</v>
      </c>
      <c r="H121" s="82">
        <f>SUM(H122:H137)</f>
        <v>10973321.2</v>
      </c>
      <c r="K121" s="191">
        <v>14015281.94</v>
      </c>
      <c r="L121" s="168"/>
      <c r="M121" s="168">
        <f t="shared" si="5"/>
        <v>24989853.14</v>
      </c>
      <c r="N121" s="167">
        <v>14189774.03</v>
      </c>
      <c r="O121" s="168">
        <v>14189774.03</v>
      </c>
      <c r="P121" s="168">
        <f t="shared" si="4"/>
        <v>25164345.229999997</v>
      </c>
      <c r="Q121" s="168"/>
    </row>
    <row r="122" spans="1:17" ht="78.75">
      <c r="A122" s="39" t="s">
        <v>274</v>
      </c>
      <c r="B122" s="17" t="s">
        <v>97</v>
      </c>
      <c r="C122" s="17" t="s">
        <v>47</v>
      </c>
      <c r="D122" s="17" t="s">
        <v>54</v>
      </c>
      <c r="E122" s="17" t="s">
        <v>1233</v>
      </c>
      <c r="F122" s="17" t="s">
        <v>72</v>
      </c>
      <c r="G122" s="85">
        <v>4321552.2</v>
      </c>
      <c r="H122" s="270">
        <v>4318502.2</v>
      </c>
      <c r="K122" s="191">
        <v>3976717.26</v>
      </c>
      <c r="L122" s="168"/>
      <c r="M122" s="168">
        <f t="shared" si="5"/>
        <v>8298269.46</v>
      </c>
      <c r="N122" s="167">
        <v>3976717.26</v>
      </c>
      <c r="O122" s="168">
        <v>3976717.26</v>
      </c>
      <c r="P122" s="168">
        <f t="shared" si="4"/>
        <v>8298269.46</v>
      </c>
      <c r="Q122" s="168"/>
    </row>
    <row r="123" spans="1:17" ht="94.5">
      <c r="A123" s="102" t="s">
        <v>381</v>
      </c>
      <c r="B123" s="72" t="s">
        <v>97</v>
      </c>
      <c r="C123" s="72" t="s">
        <v>47</v>
      </c>
      <c r="D123" s="72" t="s">
        <v>54</v>
      </c>
      <c r="E123" s="72" t="s">
        <v>1234</v>
      </c>
      <c r="F123" s="72" t="s">
        <v>72</v>
      </c>
      <c r="G123" s="120"/>
      <c r="H123" s="318"/>
      <c r="K123" s="191">
        <v>9800</v>
      </c>
      <c r="L123" s="168"/>
      <c r="M123" s="168">
        <f t="shared" si="5"/>
        <v>9800</v>
      </c>
      <c r="N123" s="167">
        <v>9800</v>
      </c>
      <c r="O123" s="168">
        <v>9800</v>
      </c>
      <c r="P123" s="168">
        <f t="shared" si="4"/>
        <v>9800</v>
      </c>
      <c r="Q123" s="168"/>
    </row>
    <row r="124" spans="1:17" ht="110.25">
      <c r="A124" s="102" t="s">
        <v>365</v>
      </c>
      <c r="B124" s="72" t="s">
        <v>97</v>
      </c>
      <c r="C124" s="72" t="s">
        <v>47</v>
      </c>
      <c r="D124" s="72" t="s">
        <v>54</v>
      </c>
      <c r="E124" s="72" t="s">
        <v>1235</v>
      </c>
      <c r="F124" s="72" t="s">
        <v>72</v>
      </c>
      <c r="G124" s="120"/>
      <c r="H124" s="318"/>
      <c r="K124" s="191">
        <v>970170</v>
      </c>
      <c r="L124" s="168"/>
      <c r="M124" s="168">
        <f t="shared" si="5"/>
        <v>970170</v>
      </c>
      <c r="N124" s="167">
        <v>970170</v>
      </c>
      <c r="O124" s="168">
        <v>970170</v>
      </c>
      <c r="P124" s="168">
        <f t="shared" si="4"/>
        <v>970170</v>
      </c>
      <c r="Q124" s="168"/>
    </row>
    <row r="125" spans="1:17" ht="78.75">
      <c r="A125" s="39" t="s">
        <v>281</v>
      </c>
      <c r="B125" s="17" t="s">
        <v>97</v>
      </c>
      <c r="C125" s="17" t="s">
        <v>47</v>
      </c>
      <c r="D125" s="17" t="s">
        <v>54</v>
      </c>
      <c r="E125" s="17" t="s">
        <v>1236</v>
      </c>
      <c r="F125" s="17" t="s">
        <v>72</v>
      </c>
      <c r="G125" s="85">
        <v>6653019</v>
      </c>
      <c r="H125" s="318">
        <v>6654819</v>
      </c>
      <c r="K125" s="191">
        <v>6600949.68</v>
      </c>
      <c r="L125" s="168"/>
      <c r="M125" s="168">
        <f t="shared" si="5"/>
        <v>13253968.68</v>
      </c>
      <c r="N125" s="167">
        <v>6600949.68</v>
      </c>
      <c r="O125" s="168">
        <v>6600949.68</v>
      </c>
      <c r="P125" s="168">
        <f t="shared" si="4"/>
        <v>13253968.68</v>
      </c>
      <c r="Q125" s="168"/>
    </row>
    <row r="126" spans="1:17" ht="94.5">
      <c r="A126" s="102" t="s">
        <v>381</v>
      </c>
      <c r="B126" s="72" t="s">
        <v>97</v>
      </c>
      <c r="C126" s="72" t="s">
        <v>47</v>
      </c>
      <c r="D126" s="72" t="s">
        <v>54</v>
      </c>
      <c r="E126" s="72" t="s">
        <v>1237</v>
      </c>
      <c r="F126" s="72" t="s">
        <v>72</v>
      </c>
      <c r="G126" s="120"/>
      <c r="H126" s="318"/>
      <c r="K126" s="191">
        <v>17640</v>
      </c>
      <c r="L126" s="168"/>
      <c r="M126" s="168">
        <f t="shared" si="5"/>
        <v>17640</v>
      </c>
      <c r="N126" s="167">
        <v>17640</v>
      </c>
      <c r="O126" s="168">
        <v>17640</v>
      </c>
      <c r="P126" s="168">
        <f t="shared" si="4"/>
        <v>17640</v>
      </c>
      <c r="Q126" s="168"/>
    </row>
    <row r="127" spans="1:17" ht="110.25">
      <c r="A127" s="102" t="s">
        <v>366</v>
      </c>
      <c r="B127" s="72" t="s">
        <v>97</v>
      </c>
      <c r="C127" s="72" t="s">
        <v>47</v>
      </c>
      <c r="D127" s="72" t="s">
        <v>54</v>
      </c>
      <c r="E127" s="72" t="s">
        <v>1238</v>
      </c>
      <c r="F127" s="72" t="s">
        <v>72</v>
      </c>
      <c r="G127" s="120"/>
      <c r="H127" s="318"/>
      <c r="K127" s="191">
        <v>1746305</v>
      </c>
      <c r="L127" s="168"/>
      <c r="M127" s="168">
        <f t="shared" si="5"/>
        <v>1746305</v>
      </c>
      <c r="N127" s="167">
        <v>1746305</v>
      </c>
      <c r="O127" s="168">
        <v>1746305</v>
      </c>
      <c r="P127" s="168">
        <f t="shared" si="4"/>
        <v>1746305</v>
      </c>
      <c r="Q127" s="168"/>
    </row>
    <row r="128" spans="1:17" ht="78.75">
      <c r="A128" s="102" t="s">
        <v>785</v>
      </c>
      <c r="B128" s="72" t="s">
        <v>97</v>
      </c>
      <c r="C128" s="72" t="s">
        <v>47</v>
      </c>
      <c r="D128" s="72" t="s">
        <v>54</v>
      </c>
      <c r="E128" s="72" t="s">
        <v>1239</v>
      </c>
      <c r="F128" s="72" t="s">
        <v>72</v>
      </c>
      <c r="G128" s="120"/>
      <c r="H128" s="128"/>
      <c r="K128" s="191">
        <v>0</v>
      </c>
      <c r="L128" s="168"/>
      <c r="M128" s="168">
        <f t="shared" si="5"/>
        <v>0</v>
      </c>
      <c r="N128" s="167">
        <v>0</v>
      </c>
      <c r="O128" s="168">
        <v>0</v>
      </c>
      <c r="P128" s="168">
        <f t="shared" si="4"/>
        <v>0</v>
      </c>
      <c r="Q128" s="168"/>
    </row>
    <row r="129" spans="1:17" ht="63">
      <c r="A129" s="102" t="s">
        <v>788</v>
      </c>
      <c r="B129" s="72" t="s">
        <v>97</v>
      </c>
      <c r="C129" s="72" t="s">
        <v>47</v>
      </c>
      <c r="D129" s="72" t="s">
        <v>54</v>
      </c>
      <c r="E129" s="72" t="s">
        <v>1240</v>
      </c>
      <c r="F129" s="72" t="s">
        <v>72</v>
      </c>
      <c r="G129" s="120"/>
      <c r="H129" s="128"/>
      <c r="K129" s="191">
        <v>0</v>
      </c>
      <c r="L129" s="168"/>
      <c r="M129" s="168">
        <f t="shared" si="5"/>
        <v>0</v>
      </c>
      <c r="N129" s="167">
        <v>0</v>
      </c>
      <c r="O129" s="168">
        <v>0</v>
      </c>
      <c r="P129" s="168">
        <f t="shared" si="4"/>
        <v>0</v>
      </c>
      <c r="Q129" s="168"/>
    </row>
    <row r="130" spans="1:17" ht="63">
      <c r="A130" s="102" t="s">
        <v>806</v>
      </c>
      <c r="B130" s="72" t="s">
        <v>97</v>
      </c>
      <c r="C130" s="72" t="s">
        <v>47</v>
      </c>
      <c r="D130" s="72" t="s">
        <v>54</v>
      </c>
      <c r="E130" s="72" t="s">
        <v>1241</v>
      </c>
      <c r="F130" s="72" t="s">
        <v>72</v>
      </c>
      <c r="G130" s="120"/>
      <c r="H130" s="128"/>
      <c r="K130" s="191">
        <v>0</v>
      </c>
      <c r="L130" s="168"/>
      <c r="M130" s="168">
        <f t="shared" si="5"/>
        <v>0</v>
      </c>
      <c r="N130" s="167">
        <v>0</v>
      </c>
      <c r="O130" s="168">
        <v>0</v>
      </c>
      <c r="P130" s="168">
        <f t="shared" si="4"/>
        <v>0</v>
      </c>
      <c r="Q130" s="168"/>
    </row>
    <row r="131" spans="1:17" ht="63">
      <c r="A131" s="102" t="s">
        <v>786</v>
      </c>
      <c r="B131" s="72" t="s">
        <v>97</v>
      </c>
      <c r="C131" s="72" t="s">
        <v>47</v>
      </c>
      <c r="D131" s="72" t="s">
        <v>54</v>
      </c>
      <c r="E131" s="72" t="s">
        <v>1242</v>
      </c>
      <c r="F131" s="72" t="s">
        <v>72</v>
      </c>
      <c r="G131" s="120"/>
      <c r="H131" s="367"/>
      <c r="K131" s="191">
        <v>496600</v>
      </c>
      <c r="L131" s="168"/>
      <c r="M131" s="168">
        <f t="shared" si="5"/>
        <v>496600</v>
      </c>
      <c r="N131" s="167">
        <v>496600</v>
      </c>
      <c r="O131" s="168">
        <v>496600</v>
      </c>
      <c r="P131" s="168">
        <f t="shared" si="4"/>
        <v>496600</v>
      </c>
      <c r="Q131" s="168"/>
    </row>
    <row r="132" spans="1:17" ht="78.75">
      <c r="A132" s="102" t="s">
        <v>787</v>
      </c>
      <c r="B132" s="72" t="s">
        <v>97</v>
      </c>
      <c r="C132" s="72" t="s">
        <v>47</v>
      </c>
      <c r="D132" s="72" t="s">
        <v>54</v>
      </c>
      <c r="E132" s="72" t="s">
        <v>1243</v>
      </c>
      <c r="F132" s="72" t="s">
        <v>72</v>
      </c>
      <c r="G132" s="120"/>
      <c r="H132" s="127"/>
      <c r="K132" s="191">
        <v>0</v>
      </c>
      <c r="L132" s="168"/>
      <c r="M132" s="168">
        <f t="shared" si="5"/>
        <v>0</v>
      </c>
      <c r="N132" s="167">
        <v>174492.09</v>
      </c>
      <c r="O132" s="168">
        <v>174492.09</v>
      </c>
      <c r="P132" s="168">
        <f t="shared" si="4"/>
        <v>174492.09</v>
      </c>
      <c r="Q132" s="168"/>
    </row>
    <row r="133" spans="1:17" ht="63">
      <c r="A133" s="102" t="s">
        <v>807</v>
      </c>
      <c r="B133" s="72" t="s">
        <v>97</v>
      </c>
      <c r="C133" s="72" t="s">
        <v>47</v>
      </c>
      <c r="D133" s="72" t="s">
        <v>54</v>
      </c>
      <c r="E133" s="72" t="s">
        <v>1244</v>
      </c>
      <c r="F133" s="72" t="s">
        <v>72</v>
      </c>
      <c r="G133" s="120"/>
      <c r="H133" s="128"/>
      <c r="K133" s="191">
        <v>0</v>
      </c>
      <c r="L133" s="168"/>
      <c r="M133" s="168">
        <f t="shared" si="5"/>
        <v>0</v>
      </c>
      <c r="N133" s="167">
        <v>0</v>
      </c>
      <c r="O133" s="168">
        <v>0</v>
      </c>
      <c r="P133" s="168">
        <f t="shared" si="4"/>
        <v>0</v>
      </c>
      <c r="Q133" s="168"/>
    </row>
    <row r="134" spans="1:17" ht="63">
      <c r="A134" s="102" t="s">
        <v>927</v>
      </c>
      <c r="B134" s="72" t="s">
        <v>97</v>
      </c>
      <c r="C134" s="72" t="s">
        <v>47</v>
      </c>
      <c r="D134" s="72" t="s">
        <v>54</v>
      </c>
      <c r="E134" s="72" t="s">
        <v>1245</v>
      </c>
      <c r="F134" s="72" t="s">
        <v>72</v>
      </c>
      <c r="G134" s="120"/>
      <c r="H134" s="113"/>
      <c r="K134" s="191">
        <v>132000</v>
      </c>
      <c r="L134" s="168"/>
      <c r="M134" s="168">
        <f t="shared" si="5"/>
        <v>132000</v>
      </c>
      <c r="N134" s="167">
        <v>132000</v>
      </c>
      <c r="O134" s="168">
        <v>132000</v>
      </c>
      <c r="P134" s="168">
        <f t="shared" si="4"/>
        <v>132000</v>
      </c>
      <c r="Q134" s="168"/>
    </row>
    <row r="135" spans="1:17" ht="68.25" customHeight="1">
      <c r="A135" s="102" t="s">
        <v>1069</v>
      </c>
      <c r="B135" s="72" t="s">
        <v>97</v>
      </c>
      <c r="C135" s="72" t="s">
        <v>47</v>
      </c>
      <c r="D135" s="72" t="s">
        <v>54</v>
      </c>
      <c r="E135" s="72" t="s">
        <v>1246</v>
      </c>
      <c r="F135" s="72" t="s">
        <v>72</v>
      </c>
      <c r="G135" s="120"/>
      <c r="H135" s="113"/>
      <c r="K135" s="191">
        <v>65100</v>
      </c>
      <c r="L135" s="168"/>
      <c r="M135" s="168">
        <f t="shared" si="5"/>
        <v>65100</v>
      </c>
      <c r="N135" s="167">
        <v>65100</v>
      </c>
      <c r="O135" s="168">
        <v>65100</v>
      </c>
      <c r="P135" s="168">
        <f t="shared" si="4"/>
        <v>65100</v>
      </c>
      <c r="Q135" s="168"/>
    </row>
    <row r="136" spans="1:17" ht="126">
      <c r="A136" s="102" t="s">
        <v>1352</v>
      </c>
      <c r="B136" s="72" t="s">
        <v>97</v>
      </c>
      <c r="C136" s="72" t="s">
        <v>47</v>
      </c>
      <c r="D136" s="72" t="s">
        <v>54</v>
      </c>
      <c r="E136" s="72" t="s">
        <v>1347</v>
      </c>
      <c r="F136" s="72" t="s">
        <v>72</v>
      </c>
      <c r="G136" s="120"/>
      <c r="H136" s="128"/>
      <c r="K136" s="191">
        <v>0</v>
      </c>
      <c r="L136" s="168"/>
      <c r="M136" s="168">
        <f t="shared" si="5"/>
        <v>0</v>
      </c>
      <c r="N136" s="167">
        <v>0</v>
      </c>
      <c r="O136" s="168">
        <v>0</v>
      </c>
      <c r="P136" s="168">
        <f t="shared" si="4"/>
        <v>0</v>
      </c>
      <c r="Q136" s="168"/>
    </row>
    <row r="137" spans="1:17" ht="94.5">
      <c r="A137" s="102" t="s">
        <v>828</v>
      </c>
      <c r="B137" s="72" t="s">
        <v>97</v>
      </c>
      <c r="C137" s="72" t="s">
        <v>47</v>
      </c>
      <c r="D137" s="72" t="s">
        <v>54</v>
      </c>
      <c r="E137" s="72" t="s">
        <v>1247</v>
      </c>
      <c r="F137" s="72" t="s">
        <v>72</v>
      </c>
      <c r="G137" s="120"/>
      <c r="H137" s="128"/>
      <c r="K137" s="191">
        <v>0</v>
      </c>
      <c r="L137" s="168"/>
      <c r="M137" s="168">
        <f t="shared" si="5"/>
        <v>0</v>
      </c>
      <c r="N137" s="167">
        <v>0</v>
      </c>
      <c r="O137" s="168">
        <v>0</v>
      </c>
      <c r="P137" s="168">
        <f t="shared" si="4"/>
        <v>0</v>
      </c>
      <c r="Q137" s="168"/>
    </row>
    <row r="138" spans="1:17" ht="15.75">
      <c r="A138" s="112" t="s">
        <v>155</v>
      </c>
      <c r="B138" s="18" t="s">
        <v>97</v>
      </c>
      <c r="C138" s="18" t="s">
        <v>143</v>
      </c>
      <c r="D138" s="18" t="s">
        <v>364</v>
      </c>
      <c r="E138" s="18"/>
      <c r="F138" s="18"/>
      <c r="G138" s="166">
        <f>G139+G142+G144+G146</f>
        <v>6167015.6</v>
      </c>
      <c r="H138" s="82">
        <f>H139+H142+H144+H146</f>
        <v>6159015.6</v>
      </c>
      <c r="K138" s="191">
        <v>9510945.82</v>
      </c>
      <c r="L138" s="168"/>
      <c r="M138" s="168">
        <f t="shared" si="5"/>
        <v>15677961.42</v>
      </c>
      <c r="N138" s="167">
        <v>9510945.82</v>
      </c>
      <c r="O138" s="168">
        <v>9510945.82</v>
      </c>
      <c r="P138" s="168">
        <f t="shared" si="4"/>
        <v>15677961.42</v>
      </c>
      <c r="Q138" s="168"/>
    </row>
    <row r="139" spans="1:17" ht="15.75">
      <c r="A139" s="112" t="s">
        <v>156</v>
      </c>
      <c r="B139" s="18" t="s">
        <v>97</v>
      </c>
      <c r="C139" s="18" t="s">
        <v>143</v>
      </c>
      <c r="D139" s="18" t="s">
        <v>54</v>
      </c>
      <c r="E139" s="18"/>
      <c r="F139" s="18"/>
      <c r="G139" s="166">
        <f>SUM(G140:G141)</f>
        <v>1437903.6</v>
      </c>
      <c r="H139" s="82">
        <f>SUM(H140:H141)</f>
        <v>1437903.6</v>
      </c>
      <c r="K139" s="191">
        <v>1271601.12</v>
      </c>
      <c r="L139" s="168"/>
      <c r="M139" s="168">
        <f t="shared" si="5"/>
        <v>2709504.72</v>
      </c>
      <c r="N139" s="167">
        <v>1271601.12</v>
      </c>
      <c r="O139" s="168">
        <v>1271601.12</v>
      </c>
      <c r="P139" s="168">
        <f t="shared" si="4"/>
        <v>2709504.72</v>
      </c>
      <c r="Q139" s="168"/>
    </row>
    <row r="140" spans="1:17" ht="78.75">
      <c r="A140" s="102" t="s">
        <v>400</v>
      </c>
      <c r="B140" s="72" t="s">
        <v>97</v>
      </c>
      <c r="C140" s="72" t="s">
        <v>143</v>
      </c>
      <c r="D140" s="72" t="s">
        <v>54</v>
      </c>
      <c r="E140" s="72" t="s">
        <v>1248</v>
      </c>
      <c r="F140" s="72" t="s">
        <v>104</v>
      </c>
      <c r="G140" s="120">
        <v>19221.24</v>
      </c>
      <c r="H140" s="74">
        <v>19221.24</v>
      </c>
      <c r="K140" s="191">
        <v>16265.04</v>
      </c>
      <c r="L140" s="168"/>
      <c r="M140" s="168">
        <f t="shared" si="5"/>
        <v>35486.28</v>
      </c>
      <c r="N140" s="167">
        <v>16265.04</v>
      </c>
      <c r="O140" s="168">
        <v>16265.04</v>
      </c>
      <c r="P140" s="168">
        <f t="shared" si="4"/>
        <v>35486.28</v>
      </c>
      <c r="Q140" s="168"/>
    </row>
    <row r="141" spans="1:17" ht="66" customHeight="1">
      <c r="A141" s="102" t="s">
        <v>345</v>
      </c>
      <c r="B141" s="72" t="s">
        <v>97</v>
      </c>
      <c r="C141" s="72" t="s">
        <v>143</v>
      </c>
      <c r="D141" s="72" t="s">
        <v>54</v>
      </c>
      <c r="E141" s="72" t="s">
        <v>1248</v>
      </c>
      <c r="F141" s="72" t="s">
        <v>73</v>
      </c>
      <c r="G141" s="120">
        <v>1418682.36</v>
      </c>
      <c r="H141" s="113">
        <v>1418682.36</v>
      </c>
      <c r="K141" s="191">
        <v>1255336.08</v>
      </c>
      <c r="L141" s="168"/>
      <c r="M141" s="168">
        <f t="shared" si="5"/>
        <v>2674018.4400000004</v>
      </c>
      <c r="N141" s="167">
        <v>1255336.08</v>
      </c>
      <c r="O141" s="168">
        <v>1255336.08</v>
      </c>
      <c r="P141" s="168">
        <f t="shared" si="4"/>
        <v>2674018.4400000004</v>
      </c>
      <c r="Q141" s="168"/>
    </row>
    <row r="142" spans="1:17" ht="15.75">
      <c r="A142" s="112" t="s">
        <v>130</v>
      </c>
      <c r="B142" s="18" t="s">
        <v>97</v>
      </c>
      <c r="C142" s="18" t="s">
        <v>143</v>
      </c>
      <c r="D142" s="18" t="s">
        <v>149</v>
      </c>
      <c r="E142" s="18"/>
      <c r="F142" s="18"/>
      <c r="G142" s="166">
        <f>G143</f>
        <v>0</v>
      </c>
      <c r="H142" s="82">
        <f>H143</f>
        <v>0</v>
      </c>
      <c r="K142" s="191">
        <v>870313.5</v>
      </c>
      <c r="L142" s="168"/>
      <c r="M142" s="168">
        <f t="shared" si="5"/>
        <v>870313.5</v>
      </c>
      <c r="N142" s="167">
        <v>870313.5</v>
      </c>
      <c r="O142" s="168">
        <v>870313.5</v>
      </c>
      <c r="P142" s="168">
        <f t="shared" si="4"/>
        <v>870313.5</v>
      </c>
      <c r="Q142" s="168"/>
    </row>
    <row r="143" spans="1:17" ht="47.25">
      <c r="A143" s="132" t="s">
        <v>693</v>
      </c>
      <c r="B143" s="72" t="s">
        <v>97</v>
      </c>
      <c r="C143" s="72" t="s">
        <v>143</v>
      </c>
      <c r="D143" s="72" t="s">
        <v>149</v>
      </c>
      <c r="E143" s="72" t="s">
        <v>1249</v>
      </c>
      <c r="F143" s="72" t="s">
        <v>73</v>
      </c>
      <c r="G143" s="120"/>
      <c r="H143" s="120"/>
      <c r="K143" s="191">
        <v>870313.5</v>
      </c>
      <c r="L143" s="168"/>
      <c r="M143" s="168">
        <f t="shared" si="5"/>
        <v>870313.5</v>
      </c>
      <c r="N143" s="167">
        <v>870313.5</v>
      </c>
      <c r="O143" s="168">
        <v>870313.5</v>
      </c>
      <c r="P143" s="168">
        <f t="shared" si="4"/>
        <v>870313.5</v>
      </c>
      <c r="Q143" s="168"/>
    </row>
    <row r="144" spans="1:17" ht="15.75">
      <c r="A144" s="112" t="s">
        <v>131</v>
      </c>
      <c r="B144" s="77" t="s">
        <v>97</v>
      </c>
      <c r="C144" s="77" t="s">
        <v>143</v>
      </c>
      <c r="D144" s="77" t="s">
        <v>43</v>
      </c>
      <c r="E144" s="66"/>
      <c r="F144" s="66"/>
      <c r="G144" s="166">
        <f>G145</f>
        <v>4721112</v>
      </c>
      <c r="H144" s="82">
        <f>H145</f>
        <v>4721112</v>
      </c>
      <c r="K144" s="191">
        <v>7360531.2</v>
      </c>
      <c r="L144" s="168"/>
      <c r="M144" s="168">
        <f t="shared" si="5"/>
        <v>12081643.2</v>
      </c>
      <c r="N144" s="167">
        <v>7360531.2</v>
      </c>
      <c r="O144" s="168">
        <v>7360531.2</v>
      </c>
      <c r="P144" s="168">
        <f t="shared" si="4"/>
        <v>12081643.2</v>
      </c>
      <c r="Q144" s="168"/>
    </row>
    <row r="145" spans="1:17" ht="78.75">
      <c r="A145" s="102" t="s">
        <v>718</v>
      </c>
      <c r="B145" s="72" t="s">
        <v>97</v>
      </c>
      <c r="C145" s="72" t="s">
        <v>143</v>
      </c>
      <c r="D145" s="72" t="s">
        <v>43</v>
      </c>
      <c r="E145" s="72" t="s">
        <v>1250</v>
      </c>
      <c r="F145" s="72" t="s">
        <v>680</v>
      </c>
      <c r="G145" s="120">
        <v>4721112</v>
      </c>
      <c r="H145" s="74">
        <v>4721112</v>
      </c>
      <c r="K145" s="191">
        <v>7360531.2</v>
      </c>
      <c r="L145" s="168"/>
      <c r="M145" s="168">
        <f t="shared" si="5"/>
        <v>12081643.2</v>
      </c>
      <c r="N145" s="167">
        <v>7360531.2</v>
      </c>
      <c r="O145" s="168">
        <v>7360531.2</v>
      </c>
      <c r="P145" s="168">
        <f t="shared" si="4"/>
        <v>12081643.2</v>
      </c>
      <c r="Q145" s="168"/>
    </row>
    <row r="146" spans="1:17" ht="15.75">
      <c r="A146" s="79" t="s">
        <v>209</v>
      </c>
      <c r="B146" s="77" t="s">
        <v>97</v>
      </c>
      <c r="C146" s="77" t="s">
        <v>143</v>
      </c>
      <c r="D146" s="77" t="s">
        <v>44</v>
      </c>
      <c r="E146" s="77"/>
      <c r="F146" s="77"/>
      <c r="G146" s="166">
        <f>SUM(G147:G151)</f>
        <v>8000</v>
      </c>
      <c r="H146" s="82">
        <f>SUM(H147:H151)</f>
        <v>0</v>
      </c>
      <c r="K146" s="191">
        <v>8500</v>
      </c>
      <c r="L146" s="168"/>
      <c r="M146" s="168">
        <f t="shared" si="5"/>
        <v>16500</v>
      </c>
      <c r="N146" s="167">
        <v>8500</v>
      </c>
      <c r="O146" s="168">
        <v>8500</v>
      </c>
      <c r="P146" s="168">
        <f t="shared" si="4"/>
        <v>16500</v>
      </c>
      <c r="Q146" s="168"/>
    </row>
    <row r="147" spans="1:17" ht="64.5" customHeight="1">
      <c r="A147" s="81" t="s">
        <v>1011</v>
      </c>
      <c r="B147" s="72" t="s">
        <v>97</v>
      </c>
      <c r="C147" s="17" t="s">
        <v>143</v>
      </c>
      <c r="D147" s="17" t="s">
        <v>44</v>
      </c>
      <c r="E147" s="72" t="s">
        <v>1251</v>
      </c>
      <c r="F147" s="17" t="s">
        <v>104</v>
      </c>
      <c r="G147" s="85"/>
      <c r="H147" s="115"/>
      <c r="K147" s="191">
        <v>2000</v>
      </c>
      <c r="L147" s="168"/>
      <c r="M147" s="168">
        <f t="shared" si="5"/>
        <v>2000</v>
      </c>
      <c r="N147" s="167">
        <v>2000</v>
      </c>
      <c r="O147" s="168">
        <v>2000</v>
      </c>
      <c r="P147" s="168">
        <f t="shared" si="4"/>
        <v>2000</v>
      </c>
      <c r="Q147" s="168"/>
    </row>
    <row r="148" spans="1:17" ht="80.25" customHeight="1">
      <c r="A148" s="102" t="s">
        <v>1039</v>
      </c>
      <c r="B148" s="72" t="s">
        <v>97</v>
      </c>
      <c r="C148" s="17" t="s">
        <v>143</v>
      </c>
      <c r="D148" s="17" t="s">
        <v>44</v>
      </c>
      <c r="E148" s="72" t="s">
        <v>1351</v>
      </c>
      <c r="F148" s="17" t="s">
        <v>104</v>
      </c>
      <c r="G148" s="85">
        <v>6000</v>
      </c>
      <c r="H148" s="115"/>
      <c r="L148" s="168"/>
      <c r="M148" s="168"/>
      <c r="O148" s="168"/>
      <c r="P148" s="168"/>
      <c r="Q148" s="168"/>
    </row>
    <row r="149" spans="1:17" ht="84" customHeight="1">
      <c r="A149" s="81" t="s">
        <v>1012</v>
      </c>
      <c r="B149" s="72" t="s">
        <v>97</v>
      </c>
      <c r="C149" s="17" t="s">
        <v>143</v>
      </c>
      <c r="D149" s="17" t="s">
        <v>44</v>
      </c>
      <c r="E149" s="72" t="s">
        <v>1252</v>
      </c>
      <c r="F149" s="17" t="s">
        <v>104</v>
      </c>
      <c r="G149" s="85"/>
      <c r="H149" s="115"/>
      <c r="K149" s="191">
        <v>3500</v>
      </c>
      <c r="L149" s="168"/>
      <c r="M149" s="168">
        <f t="shared" si="5"/>
        <v>3500</v>
      </c>
      <c r="N149" s="167">
        <v>3500</v>
      </c>
      <c r="O149" s="168">
        <v>3500</v>
      </c>
      <c r="P149" s="168">
        <f t="shared" si="4"/>
        <v>3500</v>
      </c>
      <c r="Q149" s="168"/>
    </row>
    <row r="150" spans="1:17" ht="63">
      <c r="A150" s="81" t="s">
        <v>1014</v>
      </c>
      <c r="B150" s="72" t="s">
        <v>97</v>
      </c>
      <c r="C150" s="17" t="s">
        <v>143</v>
      </c>
      <c r="D150" s="17" t="s">
        <v>44</v>
      </c>
      <c r="E150" s="72" t="s">
        <v>1253</v>
      </c>
      <c r="F150" s="17" t="s">
        <v>104</v>
      </c>
      <c r="G150" s="85">
        <v>2000</v>
      </c>
      <c r="H150" s="115"/>
      <c r="K150" s="191">
        <v>0</v>
      </c>
      <c r="L150" s="168"/>
      <c r="M150" s="168">
        <f t="shared" si="5"/>
        <v>2000</v>
      </c>
      <c r="N150" s="167">
        <v>0</v>
      </c>
      <c r="O150" s="168">
        <v>0</v>
      </c>
      <c r="P150" s="168">
        <f t="shared" si="4"/>
        <v>2000</v>
      </c>
      <c r="Q150" s="168"/>
    </row>
    <row r="151" spans="1:17" ht="78.75">
      <c r="A151" s="81" t="s">
        <v>1013</v>
      </c>
      <c r="B151" s="17" t="s">
        <v>97</v>
      </c>
      <c r="C151" s="17" t="s">
        <v>143</v>
      </c>
      <c r="D151" s="17" t="s">
        <v>44</v>
      </c>
      <c r="E151" s="72" t="s">
        <v>1254</v>
      </c>
      <c r="F151" s="17" t="s">
        <v>104</v>
      </c>
      <c r="G151" s="85"/>
      <c r="H151" s="113"/>
      <c r="K151" s="191">
        <v>3000</v>
      </c>
      <c r="L151" s="168"/>
      <c r="M151" s="168">
        <f t="shared" si="5"/>
        <v>3000</v>
      </c>
      <c r="N151" s="167">
        <v>3000</v>
      </c>
      <c r="O151" s="168">
        <v>3000</v>
      </c>
      <c r="P151" s="168">
        <f t="shared" si="4"/>
        <v>3000</v>
      </c>
      <c r="Q151" s="168"/>
    </row>
    <row r="152" spans="1:17" ht="15.75">
      <c r="A152" s="112" t="s">
        <v>132</v>
      </c>
      <c r="B152" s="18" t="s">
        <v>97</v>
      </c>
      <c r="C152" s="18" t="s">
        <v>1317</v>
      </c>
      <c r="D152" s="18" t="s">
        <v>364</v>
      </c>
      <c r="E152" s="18"/>
      <c r="F152" s="18"/>
      <c r="G152" s="166">
        <f>G153+G155</f>
        <v>1175774</v>
      </c>
      <c r="H152" s="82">
        <f>H153+H155</f>
        <v>1175774</v>
      </c>
      <c r="K152" s="191">
        <v>863721</v>
      </c>
      <c r="L152" s="168"/>
      <c r="M152" s="168">
        <f t="shared" si="5"/>
        <v>2039495</v>
      </c>
      <c r="N152" s="167">
        <v>863721</v>
      </c>
      <c r="O152" s="168">
        <v>863721</v>
      </c>
      <c r="P152" s="168">
        <f t="shared" si="4"/>
        <v>2039495</v>
      </c>
      <c r="Q152" s="168"/>
    </row>
    <row r="153" spans="1:17" ht="15.75">
      <c r="A153" s="112" t="s">
        <v>708</v>
      </c>
      <c r="B153" s="18" t="s">
        <v>97</v>
      </c>
      <c r="C153" s="18" t="s">
        <v>1317</v>
      </c>
      <c r="D153" s="18" t="s">
        <v>54</v>
      </c>
      <c r="E153" s="18"/>
      <c r="F153" s="18"/>
      <c r="G153" s="166">
        <f>SUM(G154:G154)</f>
        <v>0</v>
      </c>
      <c r="H153" s="82">
        <f>SUM(H154:H154)</f>
        <v>0</v>
      </c>
      <c r="K153" s="191">
        <v>0</v>
      </c>
      <c r="L153" s="168"/>
      <c r="M153" s="168">
        <f t="shared" si="5"/>
        <v>0</v>
      </c>
      <c r="N153" s="167">
        <v>0</v>
      </c>
      <c r="O153" s="168">
        <v>0</v>
      </c>
      <c r="P153" s="168">
        <f t="shared" si="4"/>
        <v>0</v>
      </c>
      <c r="Q153" s="168"/>
    </row>
    <row r="154" spans="1:17" ht="84.75" customHeight="1">
      <c r="A154" s="132" t="s">
        <v>709</v>
      </c>
      <c r="B154" s="72" t="s">
        <v>97</v>
      </c>
      <c r="C154" s="72" t="s">
        <v>1317</v>
      </c>
      <c r="D154" s="72" t="s">
        <v>54</v>
      </c>
      <c r="E154" s="72" t="s">
        <v>1255</v>
      </c>
      <c r="F154" s="72" t="s">
        <v>680</v>
      </c>
      <c r="G154" s="120"/>
      <c r="H154" s="74"/>
      <c r="K154" s="191">
        <v>0</v>
      </c>
      <c r="L154" s="168"/>
      <c r="M154" s="168">
        <f t="shared" si="5"/>
        <v>0</v>
      </c>
      <c r="N154" s="167">
        <v>0</v>
      </c>
      <c r="O154" s="168">
        <v>0</v>
      </c>
      <c r="P154" s="168">
        <f t="shared" si="4"/>
        <v>0</v>
      </c>
      <c r="Q154" s="168"/>
    </row>
    <row r="155" spans="1:17" ht="15.75">
      <c r="A155" s="112" t="s">
        <v>142</v>
      </c>
      <c r="B155" s="18" t="s">
        <v>97</v>
      </c>
      <c r="C155" s="18" t="s">
        <v>1317</v>
      </c>
      <c r="D155" s="18" t="s">
        <v>80</v>
      </c>
      <c r="E155" s="18"/>
      <c r="F155" s="18"/>
      <c r="G155" s="166">
        <f>SUM(G156:G159)</f>
        <v>1175774</v>
      </c>
      <c r="H155" s="82">
        <f>SUM(H156:H159)</f>
        <v>1175774</v>
      </c>
      <c r="K155" s="191">
        <v>863721</v>
      </c>
      <c r="L155" s="168"/>
      <c r="M155" s="168">
        <f t="shared" si="5"/>
        <v>2039495</v>
      </c>
      <c r="N155" s="167">
        <v>863721</v>
      </c>
      <c r="O155" s="168">
        <v>863721</v>
      </c>
      <c r="P155" s="168">
        <f t="shared" si="4"/>
        <v>2039495</v>
      </c>
      <c r="Q155" s="168"/>
    </row>
    <row r="156" spans="1:17" ht="84" customHeight="1">
      <c r="A156" s="39" t="s">
        <v>449</v>
      </c>
      <c r="B156" s="17" t="s">
        <v>97</v>
      </c>
      <c r="C156" s="17" t="s">
        <v>1317</v>
      </c>
      <c r="D156" s="17" t="s">
        <v>80</v>
      </c>
      <c r="E156" s="17" t="s">
        <v>1256</v>
      </c>
      <c r="F156" s="17" t="s">
        <v>104</v>
      </c>
      <c r="G156" s="85">
        <v>400000</v>
      </c>
      <c r="H156" s="58">
        <v>400000</v>
      </c>
      <c r="K156" s="191">
        <v>250000</v>
      </c>
      <c r="L156" s="168"/>
      <c r="M156" s="168">
        <f t="shared" si="5"/>
        <v>650000</v>
      </c>
      <c r="N156" s="167">
        <v>250000</v>
      </c>
      <c r="O156" s="168">
        <v>250000</v>
      </c>
      <c r="P156" s="168">
        <f t="shared" si="4"/>
        <v>650000</v>
      </c>
      <c r="Q156" s="168"/>
    </row>
    <row r="157" spans="1:17" ht="68.25" customHeight="1">
      <c r="A157" s="39" t="s">
        <v>635</v>
      </c>
      <c r="B157" s="17" t="s">
        <v>97</v>
      </c>
      <c r="C157" s="17" t="s">
        <v>1317</v>
      </c>
      <c r="D157" s="17" t="s">
        <v>80</v>
      </c>
      <c r="E157" s="17" t="s">
        <v>1257</v>
      </c>
      <c r="F157" s="17" t="s">
        <v>104</v>
      </c>
      <c r="G157" s="85">
        <v>98650</v>
      </c>
      <c r="H157" s="58">
        <v>98650</v>
      </c>
      <c r="K157" s="191">
        <v>164120</v>
      </c>
      <c r="L157" s="168"/>
      <c r="M157" s="168">
        <f t="shared" si="5"/>
        <v>262770</v>
      </c>
      <c r="N157" s="167">
        <v>164120</v>
      </c>
      <c r="O157" s="168">
        <v>164120</v>
      </c>
      <c r="P157" s="168">
        <f t="shared" si="4"/>
        <v>262770</v>
      </c>
      <c r="Q157" s="168"/>
    </row>
    <row r="158" spans="1:17" ht="102.75" customHeight="1">
      <c r="A158" s="39" t="s">
        <v>1071</v>
      </c>
      <c r="B158" s="17" t="s">
        <v>97</v>
      </c>
      <c r="C158" s="17" t="s">
        <v>1317</v>
      </c>
      <c r="D158" s="17" t="s">
        <v>80</v>
      </c>
      <c r="E158" s="17" t="s">
        <v>1258</v>
      </c>
      <c r="F158" s="17" t="s">
        <v>103</v>
      </c>
      <c r="G158" s="85">
        <v>677124</v>
      </c>
      <c r="H158" s="58">
        <v>677124</v>
      </c>
      <c r="K158" s="191">
        <v>170000</v>
      </c>
      <c r="L158" s="168"/>
      <c r="M158" s="168">
        <f t="shared" si="5"/>
        <v>847124</v>
      </c>
      <c r="N158" s="167">
        <v>170000</v>
      </c>
      <c r="O158" s="168">
        <v>370000</v>
      </c>
      <c r="P158" s="168">
        <f aca="true" t="shared" si="6" ref="P158:P217">O158+G158</f>
        <v>1047124</v>
      </c>
      <c r="Q158" s="168"/>
    </row>
    <row r="159" spans="1:17" ht="66.75" customHeight="1">
      <c r="A159" s="39" t="s">
        <v>636</v>
      </c>
      <c r="B159" s="17" t="s">
        <v>97</v>
      </c>
      <c r="C159" s="17" t="s">
        <v>1317</v>
      </c>
      <c r="D159" s="17" t="s">
        <v>80</v>
      </c>
      <c r="E159" s="17" t="s">
        <v>1258</v>
      </c>
      <c r="F159" s="17" t="s">
        <v>104</v>
      </c>
      <c r="G159" s="85"/>
      <c r="H159" s="58"/>
      <c r="K159" s="191">
        <v>279601</v>
      </c>
      <c r="L159" s="168"/>
      <c r="M159" s="168">
        <f t="shared" si="5"/>
        <v>279601</v>
      </c>
      <c r="N159" s="167">
        <v>279601</v>
      </c>
      <c r="O159" s="168">
        <v>79601</v>
      </c>
      <c r="P159" s="168">
        <f t="shared" si="6"/>
        <v>79601</v>
      </c>
      <c r="Q159" s="168"/>
    </row>
    <row r="160" spans="1:17" ht="15.75">
      <c r="A160" s="110" t="s">
        <v>81</v>
      </c>
      <c r="B160" s="111" t="s">
        <v>82</v>
      </c>
      <c r="C160" s="111"/>
      <c r="D160" s="111"/>
      <c r="E160" s="111"/>
      <c r="F160" s="111"/>
      <c r="G160" s="313">
        <f>G161</f>
        <v>1328360.13</v>
      </c>
      <c r="H160" s="94">
        <f>H161</f>
        <v>1328360.13</v>
      </c>
      <c r="K160" s="191">
        <v>1296740.2</v>
      </c>
      <c r="L160" s="168"/>
      <c r="M160" s="168">
        <f t="shared" si="5"/>
        <v>2625100.33</v>
      </c>
      <c r="N160" s="167">
        <v>1296740.2</v>
      </c>
      <c r="O160" s="168">
        <v>1296740.2</v>
      </c>
      <c r="P160" s="168">
        <f t="shared" si="6"/>
        <v>2625100.33</v>
      </c>
      <c r="Q160" s="168"/>
    </row>
    <row r="161" spans="1:17" ht="15.75">
      <c r="A161" s="112" t="s">
        <v>176</v>
      </c>
      <c r="B161" s="18" t="s">
        <v>82</v>
      </c>
      <c r="C161" s="18" t="s">
        <v>54</v>
      </c>
      <c r="D161" s="18" t="s">
        <v>364</v>
      </c>
      <c r="E161" s="18"/>
      <c r="F161" s="18"/>
      <c r="G161" s="166">
        <f>G162</f>
        <v>1328360.13</v>
      </c>
      <c r="H161" s="82">
        <f>H162</f>
        <v>1328360.13</v>
      </c>
      <c r="K161" s="191">
        <v>1296740.2</v>
      </c>
      <c r="L161" s="168"/>
      <c r="M161" s="168">
        <f t="shared" si="5"/>
        <v>2625100.33</v>
      </c>
      <c r="N161" s="167">
        <v>1296740.2</v>
      </c>
      <c r="O161" s="168">
        <v>1296740.2</v>
      </c>
      <c r="P161" s="168">
        <f t="shared" si="6"/>
        <v>2625100.33</v>
      </c>
      <c r="Q161" s="168"/>
    </row>
    <row r="162" spans="1:17" ht="63">
      <c r="A162" s="112" t="s">
        <v>154</v>
      </c>
      <c r="B162" s="18" t="s">
        <v>82</v>
      </c>
      <c r="C162" s="18" t="s">
        <v>54</v>
      </c>
      <c r="D162" s="18" t="s">
        <v>149</v>
      </c>
      <c r="E162" s="18"/>
      <c r="F162" s="18"/>
      <c r="G162" s="166">
        <f>SUM(G163:G166)</f>
        <v>1328360.13</v>
      </c>
      <c r="H162" s="82">
        <f>SUM(H163:H166)</f>
        <v>1328360.13</v>
      </c>
      <c r="K162" s="191">
        <v>1296740.2</v>
      </c>
      <c r="L162" s="168"/>
      <c r="M162" s="168">
        <f t="shared" si="5"/>
        <v>2625100.33</v>
      </c>
      <c r="N162" s="167">
        <v>1296740.2</v>
      </c>
      <c r="O162" s="168">
        <v>1296740.2</v>
      </c>
      <c r="P162" s="168">
        <f t="shared" si="6"/>
        <v>2625100.33</v>
      </c>
      <c r="Q162" s="168"/>
    </row>
    <row r="163" spans="1:17" ht="94.5">
      <c r="A163" s="70" t="s">
        <v>681</v>
      </c>
      <c r="B163" s="17" t="s">
        <v>82</v>
      </c>
      <c r="C163" s="17" t="s">
        <v>54</v>
      </c>
      <c r="D163" s="17" t="s">
        <v>149</v>
      </c>
      <c r="E163" s="17" t="s">
        <v>1259</v>
      </c>
      <c r="F163" s="17" t="s">
        <v>103</v>
      </c>
      <c r="G163" s="85">
        <v>530330.64</v>
      </c>
      <c r="H163" s="74">
        <v>530330.64</v>
      </c>
      <c r="K163" s="191">
        <v>509915.28</v>
      </c>
      <c r="L163" s="168"/>
      <c r="M163" s="168">
        <f t="shared" si="5"/>
        <v>1040245.92</v>
      </c>
      <c r="N163" s="167">
        <v>509915.28</v>
      </c>
      <c r="O163" s="168">
        <v>509915.28</v>
      </c>
      <c r="P163" s="168">
        <f t="shared" si="6"/>
        <v>1040245.92</v>
      </c>
      <c r="Q163" s="168"/>
    </row>
    <row r="164" spans="1:17" ht="94.5">
      <c r="A164" s="39" t="s">
        <v>367</v>
      </c>
      <c r="B164" s="17" t="s">
        <v>82</v>
      </c>
      <c r="C164" s="17" t="s">
        <v>54</v>
      </c>
      <c r="D164" s="17" t="s">
        <v>149</v>
      </c>
      <c r="E164" s="17" t="s">
        <v>1260</v>
      </c>
      <c r="F164" s="17" t="s">
        <v>103</v>
      </c>
      <c r="G164" s="85">
        <v>257933.49</v>
      </c>
      <c r="H164" s="74">
        <v>257933.49</v>
      </c>
      <c r="K164" s="191">
        <v>247953.91999999998</v>
      </c>
      <c r="L164" s="168"/>
      <c r="M164" s="168">
        <f t="shared" si="5"/>
        <v>505887.41</v>
      </c>
      <c r="N164" s="167">
        <v>247953.91999999998</v>
      </c>
      <c r="O164" s="168">
        <v>247953.91999999998</v>
      </c>
      <c r="P164" s="168">
        <f t="shared" si="6"/>
        <v>505887.41</v>
      </c>
      <c r="Q164" s="168"/>
    </row>
    <row r="165" spans="1:17" ht="53.25" customHeight="1">
      <c r="A165" s="39" t="s">
        <v>387</v>
      </c>
      <c r="B165" s="17" t="s">
        <v>82</v>
      </c>
      <c r="C165" s="17" t="s">
        <v>54</v>
      </c>
      <c r="D165" s="17" t="s">
        <v>149</v>
      </c>
      <c r="E165" s="17" t="s">
        <v>1260</v>
      </c>
      <c r="F165" s="17" t="s">
        <v>104</v>
      </c>
      <c r="G165" s="85">
        <v>520479</v>
      </c>
      <c r="H165" s="74">
        <v>520479</v>
      </c>
      <c r="K165" s="191">
        <v>520479</v>
      </c>
      <c r="L165" s="168"/>
      <c r="M165" s="168">
        <f t="shared" si="5"/>
        <v>1040958</v>
      </c>
      <c r="N165" s="167">
        <v>520479</v>
      </c>
      <c r="O165" s="168">
        <v>520479</v>
      </c>
      <c r="P165" s="168">
        <f t="shared" si="6"/>
        <v>1040958</v>
      </c>
      <c r="Q165" s="168"/>
    </row>
    <row r="166" spans="1:17" ht="47.25">
      <c r="A166" s="39" t="s">
        <v>668</v>
      </c>
      <c r="B166" s="17" t="s">
        <v>82</v>
      </c>
      <c r="C166" s="17" t="s">
        <v>54</v>
      </c>
      <c r="D166" s="17" t="s">
        <v>149</v>
      </c>
      <c r="E166" s="17" t="s">
        <v>1260</v>
      </c>
      <c r="F166" s="17" t="s">
        <v>73</v>
      </c>
      <c r="G166" s="85">
        <v>19617</v>
      </c>
      <c r="H166" s="74">
        <v>19617</v>
      </c>
      <c r="K166" s="191">
        <v>18392</v>
      </c>
      <c r="L166" s="168"/>
      <c r="M166" s="168">
        <f t="shared" si="5"/>
        <v>38009</v>
      </c>
      <c r="N166" s="167">
        <v>18392</v>
      </c>
      <c r="O166" s="168">
        <v>18392</v>
      </c>
      <c r="P166" s="168">
        <f t="shared" si="6"/>
        <v>38009</v>
      </c>
      <c r="Q166" s="168"/>
    </row>
    <row r="167" spans="1:17" ht="15.75">
      <c r="A167" s="112" t="s">
        <v>155</v>
      </c>
      <c r="B167" s="18" t="s">
        <v>82</v>
      </c>
      <c r="C167" s="18" t="s">
        <v>143</v>
      </c>
      <c r="D167" s="77" t="s">
        <v>364</v>
      </c>
      <c r="E167" s="77"/>
      <c r="F167" s="77"/>
      <c r="G167" s="166">
        <f>G168</f>
        <v>0</v>
      </c>
      <c r="H167" s="82">
        <f>H168</f>
        <v>0</v>
      </c>
      <c r="K167" s="191">
        <v>0</v>
      </c>
      <c r="L167" s="168"/>
      <c r="M167" s="168">
        <f t="shared" si="5"/>
        <v>0</v>
      </c>
      <c r="N167" s="167">
        <v>0</v>
      </c>
      <c r="O167" s="168">
        <v>0</v>
      </c>
      <c r="P167" s="168">
        <f t="shared" si="6"/>
        <v>0</v>
      </c>
      <c r="Q167" s="168"/>
    </row>
    <row r="168" spans="1:17" ht="15.75">
      <c r="A168" s="112" t="s">
        <v>199</v>
      </c>
      <c r="B168" s="18" t="s">
        <v>82</v>
      </c>
      <c r="C168" s="18" t="s">
        <v>143</v>
      </c>
      <c r="D168" s="18" t="s">
        <v>44</v>
      </c>
      <c r="E168" s="18"/>
      <c r="F168" s="18"/>
      <c r="G168" s="166">
        <f>G169+G170</f>
        <v>0</v>
      </c>
      <c r="H168" s="82">
        <f>H169+H170</f>
        <v>0</v>
      </c>
      <c r="K168" s="191">
        <v>0</v>
      </c>
      <c r="L168" s="168"/>
      <c r="M168" s="168">
        <f t="shared" si="5"/>
        <v>0</v>
      </c>
      <c r="N168" s="167">
        <v>0</v>
      </c>
      <c r="O168" s="168">
        <v>0</v>
      </c>
      <c r="P168" s="168">
        <f t="shared" si="6"/>
        <v>0</v>
      </c>
      <c r="Q168" s="168"/>
    </row>
    <row r="169" spans="1:17" ht="66" customHeight="1">
      <c r="A169" s="81" t="s">
        <v>610</v>
      </c>
      <c r="B169" s="17" t="s">
        <v>82</v>
      </c>
      <c r="C169" s="17" t="s">
        <v>143</v>
      </c>
      <c r="D169" s="17" t="s">
        <v>44</v>
      </c>
      <c r="E169" s="17" t="s">
        <v>1261</v>
      </c>
      <c r="F169" s="17" t="s">
        <v>104</v>
      </c>
      <c r="G169" s="85"/>
      <c r="H169" s="115"/>
      <c r="K169" s="191">
        <v>0</v>
      </c>
      <c r="L169" s="168"/>
      <c r="M169" s="168">
        <f t="shared" si="5"/>
        <v>0</v>
      </c>
      <c r="N169" s="167">
        <v>0</v>
      </c>
      <c r="O169" s="168">
        <v>0</v>
      </c>
      <c r="P169" s="168">
        <f t="shared" si="6"/>
        <v>0</v>
      </c>
      <c r="Q169" s="168"/>
    </row>
    <row r="170" spans="1:17" ht="63">
      <c r="A170" s="81" t="s">
        <v>654</v>
      </c>
      <c r="B170" s="17" t="s">
        <v>82</v>
      </c>
      <c r="C170" s="17" t="s">
        <v>143</v>
      </c>
      <c r="D170" s="17" t="s">
        <v>44</v>
      </c>
      <c r="E170" s="17" t="s">
        <v>1262</v>
      </c>
      <c r="F170" s="17" t="s">
        <v>104</v>
      </c>
      <c r="G170" s="85"/>
      <c r="H170" s="115"/>
      <c r="K170" s="191">
        <v>0</v>
      </c>
      <c r="L170" s="168"/>
      <c r="M170" s="168">
        <f t="shared" si="5"/>
        <v>0</v>
      </c>
      <c r="N170" s="167">
        <v>0</v>
      </c>
      <c r="O170" s="168">
        <v>0</v>
      </c>
      <c r="P170" s="168">
        <f t="shared" si="6"/>
        <v>0</v>
      </c>
      <c r="Q170" s="168"/>
    </row>
    <row r="171" spans="1:17" ht="31.5">
      <c r="A171" s="110" t="s">
        <v>60</v>
      </c>
      <c r="B171" s="111" t="s">
        <v>83</v>
      </c>
      <c r="C171" s="111"/>
      <c r="D171" s="111"/>
      <c r="E171" s="111"/>
      <c r="F171" s="111"/>
      <c r="G171" s="313">
        <f>G172++G236</f>
        <v>256405646.35000002</v>
      </c>
      <c r="H171" s="94">
        <f>H172++H236</f>
        <v>250472899.01000002</v>
      </c>
      <c r="K171" s="191">
        <v>253642983.88000003</v>
      </c>
      <c r="L171" s="168"/>
      <c r="M171" s="168">
        <f t="shared" si="5"/>
        <v>510048630.23</v>
      </c>
      <c r="N171" s="167">
        <v>253642983.88000003</v>
      </c>
      <c r="O171" s="168">
        <v>257508969.56000003</v>
      </c>
      <c r="P171" s="168">
        <f t="shared" si="6"/>
        <v>513914615.9100001</v>
      </c>
      <c r="Q171" s="168"/>
    </row>
    <row r="172" spans="1:17" ht="15.75">
      <c r="A172" s="112" t="s">
        <v>87</v>
      </c>
      <c r="B172" s="18" t="s">
        <v>83</v>
      </c>
      <c r="C172" s="18" t="s">
        <v>45</v>
      </c>
      <c r="D172" s="18" t="s">
        <v>364</v>
      </c>
      <c r="E172" s="18"/>
      <c r="F172" s="18"/>
      <c r="G172" s="166">
        <f>G173+G186+G215+G224+G229</f>
        <v>254153133.55</v>
      </c>
      <c r="H172" s="82">
        <f>H173+H186+H215+H224+H229</f>
        <v>248220386.21</v>
      </c>
      <c r="K172" s="191">
        <v>251835995.18000004</v>
      </c>
      <c r="L172" s="168"/>
      <c r="M172" s="168">
        <f aca="true" t="shared" si="7" ref="M172:M232">K172+G172</f>
        <v>505989128.73</v>
      </c>
      <c r="N172" s="167">
        <v>251835995.18000004</v>
      </c>
      <c r="O172" s="168">
        <v>255701980.86000004</v>
      </c>
      <c r="P172" s="168">
        <f t="shared" si="6"/>
        <v>509855114.4100001</v>
      </c>
      <c r="Q172" s="168"/>
    </row>
    <row r="173" spans="1:17" ht="15.75">
      <c r="A173" s="112" t="s">
        <v>84</v>
      </c>
      <c r="B173" s="18" t="s">
        <v>83</v>
      </c>
      <c r="C173" s="18" t="s">
        <v>45</v>
      </c>
      <c r="D173" s="18" t="s">
        <v>54</v>
      </c>
      <c r="E173" s="18"/>
      <c r="F173" s="18"/>
      <c r="G173" s="166">
        <f>SUM(G174:G185)</f>
        <v>84145341.37</v>
      </c>
      <c r="H173" s="82">
        <f>SUM(H174:H185)</f>
        <v>84145341.37</v>
      </c>
      <c r="K173" s="191">
        <v>83093679.23</v>
      </c>
      <c r="L173" s="168"/>
      <c r="M173" s="168">
        <f t="shared" si="7"/>
        <v>167239020.60000002</v>
      </c>
      <c r="N173" s="167">
        <v>83093679.23</v>
      </c>
      <c r="O173" s="168">
        <v>84239150.74</v>
      </c>
      <c r="P173" s="168">
        <f t="shared" si="6"/>
        <v>168384492.11</v>
      </c>
      <c r="Q173" s="168"/>
    </row>
    <row r="174" spans="1:17" ht="78.75">
      <c r="A174" s="124" t="s">
        <v>307</v>
      </c>
      <c r="B174" s="72" t="s">
        <v>83</v>
      </c>
      <c r="C174" s="72" t="s">
        <v>45</v>
      </c>
      <c r="D174" s="72" t="s">
        <v>54</v>
      </c>
      <c r="E174" s="72" t="s">
        <v>1263</v>
      </c>
      <c r="F174" s="72" t="s">
        <v>72</v>
      </c>
      <c r="G174" s="120">
        <v>3716536.2</v>
      </c>
      <c r="H174" s="74">
        <v>3716536.2</v>
      </c>
      <c r="K174" s="191">
        <v>3862937.59</v>
      </c>
      <c r="L174" s="168"/>
      <c r="M174" s="168">
        <f t="shared" si="7"/>
        <v>7579473.79</v>
      </c>
      <c r="N174" s="167">
        <v>3862937.59</v>
      </c>
      <c r="O174" s="168">
        <v>3914036.2</v>
      </c>
      <c r="P174" s="168">
        <f t="shared" si="6"/>
        <v>7630572.4</v>
      </c>
      <c r="Q174" s="168"/>
    </row>
    <row r="175" spans="1:17" ht="133.5" customHeight="1">
      <c r="A175" s="102" t="s">
        <v>461</v>
      </c>
      <c r="B175" s="72" t="s">
        <v>83</v>
      </c>
      <c r="C175" s="72" t="s">
        <v>45</v>
      </c>
      <c r="D175" s="72" t="s">
        <v>54</v>
      </c>
      <c r="E175" s="72" t="s">
        <v>1264</v>
      </c>
      <c r="F175" s="72" t="s">
        <v>72</v>
      </c>
      <c r="G175" s="120">
        <v>14640239.46</v>
      </c>
      <c r="H175" s="74">
        <v>14640239.46</v>
      </c>
      <c r="K175" s="191">
        <v>17679330.72</v>
      </c>
      <c r="L175" s="168"/>
      <c r="M175" s="168">
        <f t="shared" si="7"/>
        <v>32319570.18</v>
      </c>
      <c r="N175" s="167">
        <v>17679330.72</v>
      </c>
      <c r="O175" s="168">
        <v>17679330.72</v>
      </c>
      <c r="P175" s="168">
        <f t="shared" si="6"/>
        <v>32319570.18</v>
      </c>
      <c r="Q175" s="168"/>
    </row>
    <row r="176" spans="1:17" ht="82.5" customHeight="1">
      <c r="A176" s="102" t="s">
        <v>780</v>
      </c>
      <c r="B176" s="72" t="s">
        <v>83</v>
      </c>
      <c r="C176" s="72" t="s">
        <v>45</v>
      </c>
      <c r="D176" s="72" t="s">
        <v>54</v>
      </c>
      <c r="E176" s="72" t="s">
        <v>1265</v>
      </c>
      <c r="F176" s="72" t="s">
        <v>72</v>
      </c>
      <c r="G176" s="120">
        <v>150000</v>
      </c>
      <c r="H176" s="74">
        <v>150000</v>
      </c>
      <c r="K176" s="191">
        <v>58706.01</v>
      </c>
      <c r="L176" s="168"/>
      <c r="M176" s="168">
        <f t="shared" si="7"/>
        <v>208706.01</v>
      </c>
      <c r="N176" s="167">
        <v>58706.01</v>
      </c>
      <c r="O176" s="168">
        <v>421785.52</v>
      </c>
      <c r="P176" s="168">
        <f t="shared" si="6"/>
        <v>571785.52</v>
      </c>
      <c r="Q176" s="168"/>
    </row>
    <row r="177" spans="1:17" ht="94.5">
      <c r="A177" s="102" t="s">
        <v>462</v>
      </c>
      <c r="B177" s="72" t="s">
        <v>83</v>
      </c>
      <c r="C177" s="72" t="s">
        <v>45</v>
      </c>
      <c r="D177" s="72" t="s">
        <v>54</v>
      </c>
      <c r="E177" s="72" t="s">
        <v>1266</v>
      </c>
      <c r="F177" s="72" t="s">
        <v>72</v>
      </c>
      <c r="G177" s="120">
        <v>6897919.62</v>
      </c>
      <c r="H177" s="74">
        <v>6897919.62</v>
      </c>
      <c r="K177" s="191">
        <v>6897919.62</v>
      </c>
      <c r="L177" s="168"/>
      <c r="M177" s="168">
        <f t="shared" si="7"/>
        <v>13795839.24</v>
      </c>
      <c r="N177" s="167">
        <v>6897919.62</v>
      </c>
      <c r="O177" s="168">
        <v>7589993.01</v>
      </c>
      <c r="P177" s="168">
        <f t="shared" si="6"/>
        <v>14487912.629999999</v>
      </c>
      <c r="Q177" s="168"/>
    </row>
    <row r="178" spans="1:17" ht="110.25">
      <c r="A178" s="102" t="s">
        <v>463</v>
      </c>
      <c r="B178" s="72" t="s">
        <v>83</v>
      </c>
      <c r="C178" s="72" t="s">
        <v>45</v>
      </c>
      <c r="D178" s="72" t="s">
        <v>54</v>
      </c>
      <c r="E178" s="72" t="s">
        <v>1267</v>
      </c>
      <c r="F178" s="72" t="s">
        <v>72</v>
      </c>
      <c r="G178" s="120">
        <v>6354215.34</v>
      </c>
      <c r="H178" s="74">
        <v>6354215.34</v>
      </c>
      <c r="K178" s="191">
        <v>6487917.54</v>
      </c>
      <c r="L178" s="168"/>
      <c r="M178" s="168">
        <f t="shared" si="7"/>
        <v>12842132.879999999</v>
      </c>
      <c r="N178" s="167">
        <v>6487917.54</v>
      </c>
      <c r="O178" s="168">
        <v>6487917.54</v>
      </c>
      <c r="P178" s="168">
        <f t="shared" si="6"/>
        <v>12842132.879999999</v>
      </c>
      <c r="Q178" s="168"/>
    </row>
    <row r="179" spans="1:17" ht="78.75">
      <c r="A179" s="124" t="s">
        <v>309</v>
      </c>
      <c r="B179" s="72" t="s">
        <v>83</v>
      </c>
      <c r="C179" s="72" t="s">
        <v>45</v>
      </c>
      <c r="D179" s="72" t="s">
        <v>54</v>
      </c>
      <c r="E179" s="72" t="s">
        <v>1268</v>
      </c>
      <c r="F179" s="72" t="s">
        <v>72</v>
      </c>
      <c r="G179" s="120">
        <v>7213340.75</v>
      </c>
      <c r="H179" s="113">
        <v>7213340.75</v>
      </c>
      <c r="K179" s="191">
        <v>7213340.75</v>
      </c>
      <c r="L179" s="168"/>
      <c r="M179" s="168">
        <f t="shared" si="7"/>
        <v>14426681.5</v>
      </c>
      <c r="N179" s="167">
        <v>7213340.75</v>
      </c>
      <c r="O179" s="168">
        <v>7213340.75</v>
      </c>
      <c r="P179" s="168">
        <f t="shared" si="6"/>
        <v>14426681.5</v>
      </c>
      <c r="Q179" s="168"/>
    </row>
    <row r="180" spans="1:17" ht="78.75">
      <c r="A180" s="102" t="s">
        <v>781</v>
      </c>
      <c r="B180" s="72" t="s">
        <v>83</v>
      </c>
      <c r="C180" s="72" t="s">
        <v>45</v>
      </c>
      <c r="D180" s="72" t="s">
        <v>54</v>
      </c>
      <c r="E180" s="72" t="s">
        <v>1269</v>
      </c>
      <c r="F180" s="72" t="s">
        <v>72</v>
      </c>
      <c r="G180" s="120"/>
      <c r="H180" s="74"/>
      <c r="K180" s="191">
        <v>0</v>
      </c>
      <c r="L180" s="168"/>
      <c r="M180" s="168">
        <f t="shared" si="7"/>
        <v>0</v>
      </c>
      <c r="N180" s="167">
        <v>0</v>
      </c>
      <c r="O180" s="168">
        <v>0</v>
      </c>
      <c r="P180" s="168">
        <f t="shared" si="6"/>
        <v>0</v>
      </c>
      <c r="Q180" s="168"/>
    </row>
    <row r="181" spans="1:17" ht="94.5">
      <c r="A181" s="102" t="s">
        <v>808</v>
      </c>
      <c r="B181" s="72" t="s">
        <v>83</v>
      </c>
      <c r="C181" s="72" t="s">
        <v>45</v>
      </c>
      <c r="D181" s="72" t="s">
        <v>54</v>
      </c>
      <c r="E181" s="72" t="s">
        <v>1270</v>
      </c>
      <c r="F181" s="72" t="s">
        <v>72</v>
      </c>
      <c r="G181" s="120"/>
      <c r="H181" s="74"/>
      <c r="K181" s="191">
        <v>0</v>
      </c>
      <c r="L181" s="168"/>
      <c r="M181" s="168">
        <f t="shared" si="7"/>
        <v>0</v>
      </c>
      <c r="N181" s="167">
        <v>0</v>
      </c>
      <c r="O181" s="168">
        <v>0</v>
      </c>
      <c r="P181" s="168">
        <f t="shared" si="6"/>
        <v>0</v>
      </c>
      <c r="Q181" s="168"/>
    </row>
    <row r="182" spans="1:17" ht="63">
      <c r="A182" s="102" t="s">
        <v>809</v>
      </c>
      <c r="B182" s="72" t="s">
        <v>83</v>
      </c>
      <c r="C182" s="72" t="s">
        <v>45</v>
      </c>
      <c r="D182" s="72" t="s">
        <v>54</v>
      </c>
      <c r="E182" s="72" t="s">
        <v>1271</v>
      </c>
      <c r="F182" s="72" t="s">
        <v>72</v>
      </c>
      <c r="G182" s="120"/>
      <c r="H182" s="74"/>
      <c r="K182" s="191">
        <v>0</v>
      </c>
      <c r="L182" s="168"/>
      <c r="M182" s="168">
        <f t="shared" si="7"/>
        <v>0</v>
      </c>
      <c r="N182" s="167">
        <v>0</v>
      </c>
      <c r="O182" s="168">
        <v>39220</v>
      </c>
      <c r="P182" s="168">
        <f t="shared" si="6"/>
        <v>39220</v>
      </c>
      <c r="Q182" s="168"/>
    </row>
    <row r="183" spans="1:17" ht="94.5">
      <c r="A183" s="124" t="s">
        <v>711</v>
      </c>
      <c r="B183" s="72" t="s">
        <v>83</v>
      </c>
      <c r="C183" s="72" t="s">
        <v>45</v>
      </c>
      <c r="D183" s="72" t="s">
        <v>54</v>
      </c>
      <c r="E183" s="72" t="s">
        <v>1272</v>
      </c>
      <c r="F183" s="72" t="s">
        <v>72</v>
      </c>
      <c r="G183" s="120"/>
      <c r="H183" s="74"/>
      <c r="K183" s="191">
        <v>0</v>
      </c>
      <c r="L183" s="168"/>
      <c r="M183" s="168">
        <f t="shared" si="7"/>
        <v>0</v>
      </c>
      <c r="N183" s="167">
        <v>0</v>
      </c>
      <c r="O183" s="168">
        <v>0</v>
      </c>
      <c r="P183" s="168">
        <f t="shared" si="6"/>
        <v>0</v>
      </c>
      <c r="Q183" s="168"/>
    </row>
    <row r="184" spans="1:17" ht="173.25">
      <c r="A184" s="282" t="s">
        <v>311</v>
      </c>
      <c r="B184" s="72" t="s">
        <v>83</v>
      </c>
      <c r="C184" s="72" t="s">
        <v>45</v>
      </c>
      <c r="D184" s="72" t="s">
        <v>54</v>
      </c>
      <c r="E184" s="72" t="s">
        <v>1273</v>
      </c>
      <c r="F184" s="72" t="s">
        <v>72</v>
      </c>
      <c r="G184" s="120">
        <v>305196</v>
      </c>
      <c r="H184" s="74">
        <v>305196</v>
      </c>
      <c r="K184" s="191">
        <v>372615</v>
      </c>
      <c r="L184" s="168"/>
      <c r="M184" s="168">
        <f t="shared" si="7"/>
        <v>677811</v>
      </c>
      <c r="N184" s="167">
        <v>372615</v>
      </c>
      <c r="O184" s="168">
        <v>372615</v>
      </c>
      <c r="P184" s="168">
        <f t="shared" si="6"/>
        <v>677811</v>
      </c>
      <c r="Q184" s="168"/>
    </row>
    <row r="185" spans="1:17" ht="157.5">
      <c r="A185" s="103" t="s">
        <v>888</v>
      </c>
      <c r="B185" s="72" t="s">
        <v>83</v>
      </c>
      <c r="C185" s="72" t="s">
        <v>45</v>
      </c>
      <c r="D185" s="72" t="s">
        <v>54</v>
      </c>
      <c r="E185" s="72" t="s">
        <v>1274</v>
      </c>
      <c r="F185" s="72" t="s">
        <v>72</v>
      </c>
      <c r="G185" s="120">
        <v>44867894</v>
      </c>
      <c r="H185" s="74">
        <v>44867894</v>
      </c>
      <c r="K185" s="191">
        <v>40520912</v>
      </c>
      <c r="L185" s="168"/>
      <c r="M185" s="168">
        <f t="shared" si="7"/>
        <v>85388806</v>
      </c>
      <c r="N185" s="167">
        <v>40520912</v>
      </c>
      <c r="O185" s="168">
        <v>40520912</v>
      </c>
      <c r="P185" s="168">
        <f t="shared" si="6"/>
        <v>85388806</v>
      </c>
      <c r="Q185" s="168"/>
    </row>
    <row r="186" spans="1:17" ht="15.75">
      <c r="A186" s="112" t="s">
        <v>147</v>
      </c>
      <c r="B186" s="18" t="s">
        <v>83</v>
      </c>
      <c r="C186" s="18" t="s">
        <v>45</v>
      </c>
      <c r="D186" s="18" t="s">
        <v>80</v>
      </c>
      <c r="E186" s="18"/>
      <c r="F186" s="18"/>
      <c r="G186" s="166">
        <f>G187+G201+G214</f>
        <v>153375438.53</v>
      </c>
      <c r="H186" s="166">
        <f>H187+H201+H214</f>
        <v>152134193.79</v>
      </c>
      <c r="K186" s="191">
        <v>152459533.56000003</v>
      </c>
      <c r="L186" s="168"/>
      <c r="M186" s="168">
        <f t="shared" si="7"/>
        <v>305834972.09000003</v>
      </c>
      <c r="N186" s="167">
        <v>152459533.56000003</v>
      </c>
      <c r="O186" s="168">
        <v>154825912.98000002</v>
      </c>
      <c r="P186" s="168">
        <f t="shared" si="6"/>
        <v>308201351.51</v>
      </c>
      <c r="Q186" s="168"/>
    </row>
    <row r="187" spans="1:17" ht="15.75">
      <c r="A187" s="117" t="s">
        <v>34</v>
      </c>
      <c r="B187" s="15" t="s">
        <v>83</v>
      </c>
      <c r="C187" s="15" t="s">
        <v>45</v>
      </c>
      <c r="D187" s="15" t="s">
        <v>80</v>
      </c>
      <c r="E187" s="15"/>
      <c r="F187" s="15"/>
      <c r="G187" s="317">
        <f>SUM(G188:G200)</f>
        <v>108831863.59</v>
      </c>
      <c r="H187" s="317">
        <f>SUM(H188:H200)</f>
        <v>109134720.25</v>
      </c>
      <c r="K187" s="191">
        <v>35638654.980000004</v>
      </c>
      <c r="L187" s="168"/>
      <c r="M187" s="168">
        <f t="shared" si="7"/>
        <v>144470518.57</v>
      </c>
      <c r="N187" s="167">
        <v>35638654.980000004</v>
      </c>
      <c r="O187" s="168">
        <v>37004773.13</v>
      </c>
      <c r="P187" s="168">
        <f t="shared" si="6"/>
        <v>145836636.72</v>
      </c>
      <c r="Q187" s="168"/>
    </row>
    <row r="188" spans="1:17" ht="78.75">
      <c r="A188" s="102" t="s">
        <v>317</v>
      </c>
      <c r="B188" s="72" t="s">
        <v>83</v>
      </c>
      <c r="C188" s="72" t="s">
        <v>45</v>
      </c>
      <c r="D188" s="72" t="s">
        <v>80</v>
      </c>
      <c r="E188" s="72" t="s">
        <v>1275</v>
      </c>
      <c r="F188" s="72" t="s">
        <v>72</v>
      </c>
      <c r="G188" s="120">
        <v>5965142.43</v>
      </c>
      <c r="H188" s="74">
        <v>5965142.43</v>
      </c>
      <c r="K188" s="191">
        <v>5964827.899999999</v>
      </c>
      <c r="L188" s="168"/>
      <c r="M188" s="168">
        <f t="shared" si="7"/>
        <v>11929970.329999998</v>
      </c>
      <c r="N188" s="167">
        <v>5964827.899999999</v>
      </c>
      <c r="O188" s="168">
        <v>5964827.899999999</v>
      </c>
      <c r="P188" s="168">
        <f t="shared" si="6"/>
        <v>11929970.329999998</v>
      </c>
      <c r="Q188" s="168"/>
    </row>
    <row r="189" spans="1:17" ht="110.25">
      <c r="A189" s="103" t="s">
        <v>464</v>
      </c>
      <c r="B189" s="72" t="s">
        <v>83</v>
      </c>
      <c r="C189" s="72" t="s">
        <v>45</v>
      </c>
      <c r="D189" s="72" t="s">
        <v>80</v>
      </c>
      <c r="E189" s="72" t="s">
        <v>1276</v>
      </c>
      <c r="F189" s="72" t="s">
        <v>72</v>
      </c>
      <c r="G189" s="120">
        <v>9081223.81</v>
      </c>
      <c r="H189" s="74">
        <v>9081223.81</v>
      </c>
      <c r="K189" s="191">
        <v>9686844.88</v>
      </c>
      <c r="L189" s="168"/>
      <c r="M189" s="168">
        <f t="shared" si="7"/>
        <v>18768068.69</v>
      </c>
      <c r="N189" s="167">
        <v>9686844.88</v>
      </c>
      <c r="O189" s="168">
        <v>9686844.88</v>
      </c>
      <c r="P189" s="168">
        <f t="shared" si="6"/>
        <v>18768068.69</v>
      </c>
      <c r="Q189" s="168"/>
    </row>
    <row r="190" spans="1:17" ht="94.5">
      <c r="A190" s="103" t="s">
        <v>465</v>
      </c>
      <c r="B190" s="72" t="s">
        <v>83</v>
      </c>
      <c r="C190" s="72" t="s">
        <v>45</v>
      </c>
      <c r="D190" s="72" t="s">
        <v>80</v>
      </c>
      <c r="E190" s="72" t="s">
        <v>1277</v>
      </c>
      <c r="F190" s="72" t="s">
        <v>72</v>
      </c>
      <c r="G190" s="120">
        <v>6841484.83</v>
      </c>
      <c r="H190" s="74">
        <v>6841484.83</v>
      </c>
      <c r="K190" s="191">
        <v>7532485.85</v>
      </c>
      <c r="L190" s="168"/>
      <c r="M190" s="168">
        <f t="shared" si="7"/>
        <v>14373970.68</v>
      </c>
      <c r="N190" s="167">
        <v>7532485.85</v>
      </c>
      <c r="O190" s="168">
        <v>7532485.85</v>
      </c>
      <c r="P190" s="168">
        <f t="shared" si="6"/>
        <v>14373970.68</v>
      </c>
      <c r="Q190" s="168"/>
    </row>
    <row r="191" spans="1:17" ht="78.75">
      <c r="A191" s="103" t="s">
        <v>782</v>
      </c>
      <c r="B191" s="72" t="s">
        <v>83</v>
      </c>
      <c r="C191" s="72" t="s">
        <v>45</v>
      </c>
      <c r="D191" s="72" t="s">
        <v>80</v>
      </c>
      <c r="E191" s="72" t="s">
        <v>1278</v>
      </c>
      <c r="F191" s="72" t="s">
        <v>72</v>
      </c>
      <c r="G191" s="120">
        <v>744002</v>
      </c>
      <c r="H191" s="74">
        <v>744002</v>
      </c>
      <c r="K191" s="191">
        <v>1565448.57</v>
      </c>
      <c r="L191" s="168"/>
      <c r="M191" s="168">
        <f t="shared" si="7"/>
        <v>2309450.5700000003</v>
      </c>
      <c r="N191" s="167">
        <v>1565448.57</v>
      </c>
      <c r="O191" s="168">
        <v>2931566.72</v>
      </c>
      <c r="P191" s="168">
        <f t="shared" si="6"/>
        <v>3675568.72</v>
      </c>
      <c r="Q191" s="168"/>
    </row>
    <row r="192" spans="1:17" ht="69" customHeight="1">
      <c r="A192" s="103" t="s">
        <v>783</v>
      </c>
      <c r="B192" s="72" t="s">
        <v>83</v>
      </c>
      <c r="C192" s="72" t="s">
        <v>45</v>
      </c>
      <c r="D192" s="72" t="s">
        <v>80</v>
      </c>
      <c r="E192" s="72" t="s">
        <v>1279</v>
      </c>
      <c r="F192" s="72" t="s">
        <v>72</v>
      </c>
      <c r="G192" s="120"/>
      <c r="H192" s="74"/>
      <c r="K192" s="191">
        <v>69220</v>
      </c>
      <c r="L192" s="168"/>
      <c r="M192" s="168">
        <f t="shared" si="7"/>
        <v>69220</v>
      </c>
      <c r="N192" s="167">
        <v>69220</v>
      </c>
      <c r="O192" s="168">
        <v>69220</v>
      </c>
      <c r="P192" s="168">
        <f t="shared" si="6"/>
        <v>69220</v>
      </c>
      <c r="Q192" s="168"/>
    </row>
    <row r="193" spans="1:17" ht="94.5">
      <c r="A193" s="103" t="s">
        <v>784</v>
      </c>
      <c r="B193" s="72" t="s">
        <v>83</v>
      </c>
      <c r="C193" s="72" t="s">
        <v>45</v>
      </c>
      <c r="D193" s="72" t="s">
        <v>80</v>
      </c>
      <c r="E193" s="72" t="s">
        <v>1280</v>
      </c>
      <c r="F193" s="72" t="s">
        <v>72</v>
      </c>
      <c r="G193" s="120"/>
      <c r="H193" s="74"/>
      <c r="K193" s="191">
        <v>34508</v>
      </c>
      <c r="L193" s="168"/>
      <c r="M193" s="168">
        <f t="shared" si="7"/>
        <v>34508</v>
      </c>
      <c r="N193" s="167">
        <v>34508</v>
      </c>
      <c r="O193" s="168">
        <v>34508</v>
      </c>
      <c r="P193" s="168">
        <f t="shared" si="6"/>
        <v>34508</v>
      </c>
      <c r="Q193" s="168"/>
    </row>
    <row r="194" spans="1:17" ht="63">
      <c r="A194" s="103" t="s">
        <v>810</v>
      </c>
      <c r="B194" s="72" t="s">
        <v>83</v>
      </c>
      <c r="C194" s="72" t="s">
        <v>45</v>
      </c>
      <c r="D194" s="72" t="s">
        <v>80</v>
      </c>
      <c r="E194" s="72" t="s">
        <v>1281</v>
      </c>
      <c r="F194" s="72" t="s">
        <v>72</v>
      </c>
      <c r="G194" s="120"/>
      <c r="H194" s="74"/>
      <c r="K194" s="191">
        <v>0</v>
      </c>
      <c r="L194" s="168"/>
      <c r="M194" s="168">
        <f t="shared" si="7"/>
        <v>0</v>
      </c>
      <c r="N194" s="167">
        <v>0</v>
      </c>
      <c r="O194" s="168">
        <v>0</v>
      </c>
      <c r="P194" s="168">
        <f t="shared" si="6"/>
        <v>0</v>
      </c>
      <c r="Q194" s="168"/>
    </row>
    <row r="195" spans="1:17" ht="94.5">
      <c r="A195" s="103" t="s">
        <v>466</v>
      </c>
      <c r="B195" s="72" t="s">
        <v>83</v>
      </c>
      <c r="C195" s="72" t="s">
        <v>45</v>
      </c>
      <c r="D195" s="72" t="s">
        <v>80</v>
      </c>
      <c r="E195" s="72" t="s">
        <v>1282</v>
      </c>
      <c r="F195" s="72" t="s">
        <v>72</v>
      </c>
      <c r="G195" s="120">
        <v>9804017.96</v>
      </c>
      <c r="H195" s="74">
        <v>11201447.96</v>
      </c>
      <c r="K195" s="191">
        <v>8866425.96</v>
      </c>
      <c r="L195" s="168"/>
      <c r="M195" s="168">
        <f t="shared" si="7"/>
        <v>18670443.92</v>
      </c>
      <c r="N195" s="167">
        <v>8866425.96</v>
      </c>
      <c r="O195" s="168">
        <v>8866425.96</v>
      </c>
      <c r="P195" s="168">
        <f t="shared" si="6"/>
        <v>18670443.92</v>
      </c>
      <c r="Q195" s="168"/>
    </row>
    <row r="196" spans="1:17" ht="100.5" customHeight="1">
      <c r="A196" s="103" t="s">
        <v>1091</v>
      </c>
      <c r="B196" s="72" t="s">
        <v>83</v>
      </c>
      <c r="C196" s="72" t="s">
        <v>45</v>
      </c>
      <c r="D196" s="72" t="s">
        <v>80</v>
      </c>
      <c r="E196" s="72" t="s">
        <v>1283</v>
      </c>
      <c r="F196" s="72" t="s">
        <v>72</v>
      </c>
      <c r="G196" s="120">
        <v>1568664.34</v>
      </c>
      <c r="H196" s="58"/>
      <c r="K196" s="191">
        <v>1568893.82</v>
      </c>
      <c r="L196" s="168"/>
      <c r="M196" s="168">
        <f t="shared" si="7"/>
        <v>3137558.16</v>
      </c>
      <c r="N196" s="167">
        <v>1568893.82</v>
      </c>
      <c r="O196" s="168">
        <v>1568893.82</v>
      </c>
      <c r="P196" s="168">
        <f t="shared" si="6"/>
        <v>3137558.16</v>
      </c>
      <c r="Q196" s="168"/>
    </row>
    <row r="197" spans="1:17" ht="94.5">
      <c r="A197" s="103" t="s">
        <v>460</v>
      </c>
      <c r="B197" s="72" t="s">
        <v>83</v>
      </c>
      <c r="C197" s="72" t="s">
        <v>45</v>
      </c>
      <c r="D197" s="72" t="s">
        <v>80</v>
      </c>
      <c r="E197" s="72" t="s">
        <v>1284</v>
      </c>
      <c r="F197" s="72" t="s">
        <v>72</v>
      </c>
      <c r="G197" s="120">
        <v>350000</v>
      </c>
      <c r="H197" s="74">
        <v>350000</v>
      </c>
      <c r="K197" s="191">
        <v>350000</v>
      </c>
      <c r="L197" s="168"/>
      <c r="M197" s="168">
        <f t="shared" si="7"/>
        <v>700000</v>
      </c>
      <c r="N197" s="167">
        <v>350000</v>
      </c>
      <c r="O197" s="168">
        <v>350000</v>
      </c>
      <c r="P197" s="168">
        <f t="shared" si="6"/>
        <v>700000</v>
      </c>
      <c r="Q197" s="168"/>
    </row>
    <row r="198" spans="1:17" ht="83.25" customHeight="1">
      <c r="A198" s="103" t="s">
        <v>1104</v>
      </c>
      <c r="B198" s="72" t="s">
        <v>83</v>
      </c>
      <c r="C198" s="72" t="s">
        <v>45</v>
      </c>
      <c r="D198" s="72" t="s">
        <v>80</v>
      </c>
      <c r="E198" s="72" t="s">
        <v>1290</v>
      </c>
      <c r="F198" s="72" t="s">
        <v>72</v>
      </c>
      <c r="G198" s="120">
        <v>4687200</v>
      </c>
      <c r="H198" s="74">
        <v>4999680</v>
      </c>
      <c r="K198" s="191">
        <v>4843440</v>
      </c>
      <c r="L198" s="103" t="s">
        <v>958</v>
      </c>
      <c r="M198" s="168">
        <f>K198+G198</f>
        <v>9530640</v>
      </c>
      <c r="N198" s="167">
        <v>4843440</v>
      </c>
      <c r="O198" s="168">
        <v>4843440</v>
      </c>
      <c r="P198" s="168">
        <f>O198+G198</f>
        <v>9530640</v>
      </c>
      <c r="Q198" s="168"/>
    </row>
    <row r="199" spans="1:17" ht="93" customHeight="1">
      <c r="A199" s="103" t="s">
        <v>1062</v>
      </c>
      <c r="B199" s="72" t="s">
        <v>83</v>
      </c>
      <c r="C199" s="72" t="s">
        <v>45</v>
      </c>
      <c r="D199" s="72" t="s">
        <v>80</v>
      </c>
      <c r="E199" s="72" t="s">
        <v>1291</v>
      </c>
      <c r="F199" s="72" t="s">
        <v>72</v>
      </c>
      <c r="G199" s="120">
        <v>5753878.22</v>
      </c>
      <c r="H199" s="74">
        <v>5915489.22</v>
      </c>
      <c r="J199" s="69">
        <v>2073549.6</v>
      </c>
      <c r="K199" s="191">
        <v>5008873.52</v>
      </c>
      <c r="L199" s="168"/>
      <c r="M199" s="168">
        <f>K199+G199</f>
        <v>10762751.739999998</v>
      </c>
      <c r="N199" s="167">
        <v>5008873.52</v>
      </c>
      <c r="O199" s="168">
        <v>5008873.52</v>
      </c>
      <c r="P199" s="168">
        <f>O199+G199</f>
        <v>10762751.739999998</v>
      </c>
      <c r="Q199" s="168"/>
    </row>
    <row r="200" spans="1:17" ht="176.25" customHeight="1">
      <c r="A200" s="103" t="s">
        <v>480</v>
      </c>
      <c r="B200" s="72" t="s">
        <v>83</v>
      </c>
      <c r="C200" s="72" t="s">
        <v>45</v>
      </c>
      <c r="D200" s="72" t="s">
        <v>80</v>
      </c>
      <c r="E200" s="72" t="s">
        <v>1289</v>
      </c>
      <c r="F200" s="72" t="s">
        <v>72</v>
      </c>
      <c r="G200" s="120">
        <v>64036250</v>
      </c>
      <c r="H200" s="74">
        <v>64036250</v>
      </c>
      <c r="K200" s="191">
        <v>64036250</v>
      </c>
      <c r="L200" s="168"/>
      <c r="M200" s="168">
        <f>K200+G200</f>
        <v>128072500</v>
      </c>
      <c r="N200" s="167">
        <v>64036250</v>
      </c>
      <c r="O200" s="168">
        <v>64036250</v>
      </c>
      <c r="P200" s="168">
        <f>O200+G200</f>
        <v>128072500</v>
      </c>
      <c r="Q200" s="168"/>
    </row>
    <row r="201" spans="1:17" ht="15.75">
      <c r="A201" s="169" t="s">
        <v>184</v>
      </c>
      <c r="B201" s="15" t="s">
        <v>83</v>
      </c>
      <c r="C201" s="15" t="s">
        <v>45</v>
      </c>
      <c r="D201" s="15" t="s">
        <v>80</v>
      </c>
      <c r="E201" s="15"/>
      <c r="F201" s="15"/>
      <c r="G201" s="317">
        <f>SUM(G202:G213)</f>
        <v>38936914.940000005</v>
      </c>
      <c r="H201" s="317">
        <f>SUM(H202:H213)</f>
        <v>37392813.54</v>
      </c>
      <c r="K201" s="191">
        <v>19998616.75</v>
      </c>
      <c r="L201" s="168"/>
      <c r="M201" s="168">
        <f t="shared" si="7"/>
        <v>58935531.690000005</v>
      </c>
      <c r="N201" s="167">
        <v>19998616.75</v>
      </c>
      <c r="O201" s="168">
        <v>20998878.020000003</v>
      </c>
      <c r="P201" s="168">
        <f t="shared" si="6"/>
        <v>59935792.96000001</v>
      </c>
      <c r="Q201" s="168"/>
    </row>
    <row r="202" spans="1:17" ht="94.5">
      <c r="A202" s="102" t="s">
        <v>368</v>
      </c>
      <c r="B202" s="72" t="s">
        <v>83</v>
      </c>
      <c r="C202" s="72" t="s">
        <v>45</v>
      </c>
      <c r="D202" s="72" t="s">
        <v>80</v>
      </c>
      <c r="E202" s="72" t="s">
        <v>1285</v>
      </c>
      <c r="F202" s="72" t="s">
        <v>103</v>
      </c>
      <c r="G202" s="120">
        <v>8312672.09</v>
      </c>
      <c r="H202" s="74">
        <v>8312672.09</v>
      </c>
      <c r="K202" s="191">
        <v>8368672.09</v>
      </c>
      <c r="L202" s="168"/>
      <c r="M202" s="168">
        <f t="shared" si="7"/>
        <v>16681344.18</v>
      </c>
      <c r="N202" s="167">
        <v>8368672.09</v>
      </c>
      <c r="O202" s="168">
        <v>8368672.09</v>
      </c>
      <c r="P202" s="168">
        <f t="shared" si="6"/>
        <v>16681344.18</v>
      </c>
      <c r="Q202" s="168"/>
    </row>
    <row r="203" spans="1:17" ht="47.25">
      <c r="A203" s="102" t="s">
        <v>396</v>
      </c>
      <c r="B203" s="72" t="s">
        <v>83</v>
      </c>
      <c r="C203" s="72" t="s">
        <v>45</v>
      </c>
      <c r="D203" s="72" t="s">
        <v>80</v>
      </c>
      <c r="E203" s="72" t="s">
        <v>1285</v>
      </c>
      <c r="F203" s="72" t="s">
        <v>104</v>
      </c>
      <c r="G203" s="120">
        <v>10054881.27</v>
      </c>
      <c r="H203" s="74">
        <v>10054881.27</v>
      </c>
      <c r="K203" s="191">
        <v>9995336.74</v>
      </c>
      <c r="L203" s="168"/>
      <c r="M203" s="168">
        <f t="shared" si="7"/>
        <v>20050218.009999998</v>
      </c>
      <c r="N203" s="167">
        <v>9995336.74</v>
      </c>
      <c r="O203" s="168">
        <v>10995598.01</v>
      </c>
      <c r="P203" s="168">
        <f t="shared" si="6"/>
        <v>21050479.28</v>
      </c>
      <c r="Q203" s="168"/>
    </row>
    <row r="204" spans="1:17" ht="31.5">
      <c r="A204" s="102" t="s">
        <v>321</v>
      </c>
      <c r="B204" s="72" t="s">
        <v>83</v>
      </c>
      <c r="C204" s="72" t="s">
        <v>45</v>
      </c>
      <c r="D204" s="72" t="s">
        <v>80</v>
      </c>
      <c r="E204" s="72" t="s">
        <v>1285</v>
      </c>
      <c r="F204" s="72" t="s">
        <v>105</v>
      </c>
      <c r="G204" s="120">
        <v>178607.92</v>
      </c>
      <c r="H204" s="74">
        <v>178607.92</v>
      </c>
      <c r="K204" s="191">
        <v>178607.92</v>
      </c>
      <c r="L204" s="168"/>
      <c r="M204" s="168">
        <f t="shared" si="7"/>
        <v>357215.84</v>
      </c>
      <c r="N204" s="167">
        <v>178607.92</v>
      </c>
      <c r="O204" s="168">
        <v>178607.92</v>
      </c>
      <c r="P204" s="168">
        <f t="shared" si="6"/>
        <v>357215.84</v>
      </c>
      <c r="Q204" s="168"/>
    </row>
    <row r="205" spans="1:17" ht="110.25">
      <c r="A205" s="103" t="s">
        <v>488</v>
      </c>
      <c r="B205" s="72" t="s">
        <v>83</v>
      </c>
      <c r="C205" s="72" t="s">
        <v>45</v>
      </c>
      <c r="D205" s="72" t="s">
        <v>80</v>
      </c>
      <c r="E205" s="72" t="s">
        <v>1286</v>
      </c>
      <c r="F205" s="72" t="s">
        <v>103</v>
      </c>
      <c r="G205" s="120">
        <v>56000</v>
      </c>
      <c r="H205" s="74">
        <v>56000</v>
      </c>
      <c r="K205" s="191">
        <v>56000</v>
      </c>
      <c r="L205" s="168"/>
      <c r="M205" s="168">
        <f t="shared" si="7"/>
        <v>112000</v>
      </c>
      <c r="N205" s="167">
        <v>56000</v>
      </c>
      <c r="O205" s="168">
        <v>56000</v>
      </c>
      <c r="P205" s="168">
        <f t="shared" si="6"/>
        <v>112000</v>
      </c>
      <c r="Q205" s="168"/>
    </row>
    <row r="206" spans="1:17" ht="66.75" customHeight="1">
      <c r="A206" s="103" t="s">
        <v>397</v>
      </c>
      <c r="B206" s="72" t="s">
        <v>83</v>
      </c>
      <c r="C206" s="72" t="s">
        <v>45</v>
      </c>
      <c r="D206" s="72" t="s">
        <v>80</v>
      </c>
      <c r="E206" s="72" t="s">
        <v>1287</v>
      </c>
      <c r="F206" s="72" t="s">
        <v>104</v>
      </c>
      <c r="G206" s="120">
        <v>1400000</v>
      </c>
      <c r="H206" s="74">
        <v>1400000</v>
      </c>
      <c r="K206" s="191">
        <v>1400000</v>
      </c>
      <c r="L206" s="168"/>
      <c r="M206" s="168">
        <f t="shared" si="7"/>
        <v>2800000</v>
      </c>
      <c r="N206" s="167">
        <v>1400000</v>
      </c>
      <c r="O206" s="168">
        <v>1400000</v>
      </c>
      <c r="P206" s="168">
        <f t="shared" si="6"/>
        <v>2800000</v>
      </c>
      <c r="Q206" s="168"/>
    </row>
    <row r="207" spans="1:17" ht="126">
      <c r="A207" s="102" t="s">
        <v>477</v>
      </c>
      <c r="B207" s="72" t="s">
        <v>83</v>
      </c>
      <c r="C207" s="72" t="s">
        <v>45</v>
      </c>
      <c r="D207" s="72" t="s">
        <v>80</v>
      </c>
      <c r="E207" s="72" t="s">
        <v>1288</v>
      </c>
      <c r="F207" s="72" t="s">
        <v>104</v>
      </c>
      <c r="G207" s="120"/>
      <c r="H207" s="74"/>
      <c r="K207" s="191">
        <v>37380</v>
      </c>
      <c r="L207" s="168"/>
      <c r="M207" s="168">
        <f t="shared" si="7"/>
        <v>37380</v>
      </c>
      <c r="N207" s="167">
        <v>37380</v>
      </c>
      <c r="O207" s="168">
        <v>37380</v>
      </c>
      <c r="P207" s="168">
        <f t="shared" si="6"/>
        <v>37380</v>
      </c>
      <c r="Q207" s="168"/>
    </row>
    <row r="208" spans="1:17" ht="236.25">
      <c r="A208" s="103" t="s">
        <v>478</v>
      </c>
      <c r="B208" s="72" t="s">
        <v>83</v>
      </c>
      <c r="C208" s="72" t="s">
        <v>45</v>
      </c>
      <c r="D208" s="72" t="s">
        <v>80</v>
      </c>
      <c r="E208" s="72" t="s">
        <v>1289</v>
      </c>
      <c r="F208" s="72" t="s">
        <v>103</v>
      </c>
      <c r="G208" s="120">
        <v>14878957</v>
      </c>
      <c r="H208" s="74">
        <v>14878957</v>
      </c>
      <c r="K208" s="191">
        <v>14878957</v>
      </c>
      <c r="L208" s="168"/>
      <c r="M208" s="168">
        <f t="shared" si="7"/>
        <v>29757914</v>
      </c>
      <c r="N208" s="167">
        <v>14878957</v>
      </c>
      <c r="O208" s="168">
        <v>14878957</v>
      </c>
      <c r="P208" s="168">
        <f t="shared" si="6"/>
        <v>29757914</v>
      </c>
      <c r="Q208" s="168"/>
    </row>
    <row r="209" spans="1:17" ht="189">
      <c r="A209" s="103" t="s">
        <v>479</v>
      </c>
      <c r="B209" s="72" t="s">
        <v>83</v>
      </c>
      <c r="C209" s="72" t="s">
        <v>45</v>
      </c>
      <c r="D209" s="72" t="s">
        <v>80</v>
      </c>
      <c r="E209" s="72" t="s">
        <v>1289</v>
      </c>
      <c r="F209" s="72" t="s">
        <v>104</v>
      </c>
      <c r="G209" s="120">
        <v>206451</v>
      </c>
      <c r="H209" s="74">
        <v>206451</v>
      </c>
      <c r="K209" s="191">
        <v>206451</v>
      </c>
      <c r="L209" s="168"/>
      <c r="M209" s="168">
        <f t="shared" si="7"/>
        <v>412902</v>
      </c>
      <c r="N209" s="167">
        <v>206451</v>
      </c>
      <c r="O209" s="168">
        <v>206451</v>
      </c>
      <c r="P209" s="168">
        <f t="shared" si="6"/>
        <v>412902</v>
      </c>
      <c r="Q209" s="168"/>
    </row>
    <row r="210" spans="1:17" ht="127.5" customHeight="1">
      <c r="A210" s="103" t="s">
        <v>1103</v>
      </c>
      <c r="B210" s="72" t="s">
        <v>83</v>
      </c>
      <c r="C210" s="72" t="s">
        <v>45</v>
      </c>
      <c r="D210" s="72" t="s">
        <v>80</v>
      </c>
      <c r="E210" s="72" t="s">
        <v>1290</v>
      </c>
      <c r="F210" s="72" t="s">
        <v>103</v>
      </c>
      <c r="G210" s="120">
        <v>1406160</v>
      </c>
      <c r="H210" s="74">
        <v>1406160</v>
      </c>
      <c r="K210" s="191">
        <v>1406160</v>
      </c>
      <c r="L210" s="103" t="s">
        <v>959</v>
      </c>
      <c r="M210" s="168">
        <f t="shared" si="7"/>
        <v>2812320</v>
      </c>
      <c r="N210" s="167">
        <v>1406160</v>
      </c>
      <c r="O210" s="168">
        <v>1406160</v>
      </c>
      <c r="P210" s="168">
        <f t="shared" si="6"/>
        <v>2812320</v>
      </c>
      <c r="Q210" s="168"/>
    </row>
    <row r="211" spans="1:17" ht="81" customHeight="1">
      <c r="A211" s="103" t="s">
        <v>987</v>
      </c>
      <c r="B211" s="72" t="s">
        <v>83</v>
      </c>
      <c r="C211" s="72" t="s">
        <v>45</v>
      </c>
      <c r="D211" s="72" t="s">
        <v>80</v>
      </c>
      <c r="E211" s="72" t="s">
        <v>1291</v>
      </c>
      <c r="F211" s="72" t="s">
        <v>104</v>
      </c>
      <c r="G211" s="120">
        <v>874521.32</v>
      </c>
      <c r="H211" s="74">
        <v>899084.26</v>
      </c>
      <c r="J211" s="69">
        <v>329202.72</v>
      </c>
      <c r="K211" s="191">
        <v>798090.31</v>
      </c>
      <c r="L211" s="168"/>
      <c r="M211" s="168">
        <f t="shared" si="7"/>
        <v>1672611.63</v>
      </c>
      <c r="N211" s="167">
        <v>798090.31</v>
      </c>
      <c r="O211" s="168">
        <v>798090.31</v>
      </c>
      <c r="P211" s="168">
        <f t="shared" si="6"/>
        <v>1672611.63</v>
      </c>
      <c r="Q211" s="168"/>
    </row>
    <row r="212" spans="1:17" ht="100.5" customHeight="1">
      <c r="A212" s="103" t="s">
        <v>1418</v>
      </c>
      <c r="B212" s="72" t="s">
        <v>83</v>
      </c>
      <c r="C212" s="72" t="s">
        <v>45</v>
      </c>
      <c r="D212" s="72" t="s">
        <v>80</v>
      </c>
      <c r="E212" s="72" t="s">
        <v>1283</v>
      </c>
      <c r="F212" s="72" t="s">
        <v>104</v>
      </c>
      <c r="G212" s="120">
        <v>1568664.34</v>
      </c>
      <c r="H212" s="74"/>
      <c r="L212" s="168"/>
      <c r="M212" s="168"/>
      <c r="O212" s="168"/>
      <c r="P212" s="168"/>
      <c r="Q212" s="168"/>
    </row>
    <row r="213" spans="1:17" ht="78.75">
      <c r="A213" s="103" t="s">
        <v>814</v>
      </c>
      <c r="B213" s="72" t="s">
        <v>83</v>
      </c>
      <c r="C213" s="72" t="s">
        <v>45</v>
      </c>
      <c r="D213" s="72" t="s">
        <v>80</v>
      </c>
      <c r="E213" s="72" t="s">
        <v>1292</v>
      </c>
      <c r="F213" s="72" t="s">
        <v>104</v>
      </c>
      <c r="G213" s="120"/>
      <c r="H213" s="74"/>
      <c r="K213" s="191">
        <v>0</v>
      </c>
      <c r="L213" s="168"/>
      <c r="M213" s="168">
        <f t="shared" si="7"/>
        <v>0</v>
      </c>
      <c r="N213" s="167">
        <v>0</v>
      </c>
      <c r="O213" s="168">
        <v>0</v>
      </c>
      <c r="P213" s="168">
        <f t="shared" si="6"/>
        <v>0</v>
      </c>
      <c r="Q213" s="168"/>
    </row>
    <row r="214" spans="1:17" ht="204.75">
      <c r="A214" s="103" t="s">
        <v>354</v>
      </c>
      <c r="B214" s="72" t="s">
        <v>83</v>
      </c>
      <c r="C214" s="72" t="s">
        <v>45</v>
      </c>
      <c r="D214" s="72" t="s">
        <v>80</v>
      </c>
      <c r="E214" s="72" t="s">
        <v>1293</v>
      </c>
      <c r="F214" s="72" t="s">
        <v>72</v>
      </c>
      <c r="G214" s="120">
        <v>5606660</v>
      </c>
      <c r="H214" s="74">
        <v>5606660</v>
      </c>
      <c r="K214" s="191">
        <v>5606660</v>
      </c>
      <c r="L214" s="168"/>
      <c r="M214" s="168">
        <f t="shared" si="7"/>
        <v>11213320</v>
      </c>
      <c r="N214" s="167">
        <v>5606660</v>
      </c>
      <c r="O214" s="168">
        <v>5606660</v>
      </c>
      <c r="P214" s="168">
        <f t="shared" si="6"/>
        <v>11213320</v>
      </c>
      <c r="Q214" s="168"/>
    </row>
    <row r="215" spans="1:17" ht="15.75">
      <c r="A215" s="79" t="s">
        <v>474</v>
      </c>
      <c r="B215" s="18" t="s">
        <v>83</v>
      </c>
      <c r="C215" s="18" t="s">
        <v>45</v>
      </c>
      <c r="D215" s="18" t="s">
        <v>149</v>
      </c>
      <c r="E215" s="18"/>
      <c r="F215" s="18"/>
      <c r="G215" s="315">
        <f>SUM(G216:G223)</f>
        <v>5727590.34</v>
      </c>
      <c r="H215" s="116">
        <f>SUM(H216:H223)</f>
        <v>5727590.34</v>
      </c>
      <c r="K215" s="191">
        <v>6574413.0600000005</v>
      </c>
      <c r="L215" s="168"/>
      <c r="M215" s="168">
        <f t="shared" si="7"/>
        <v>12302003.4</v>
      </c>
      <c r="N215" s="167">
        <v>6574413.0600000005</v>
      </c>
      <c r="O215" s="168">
        <v>6928547.8100000005</v>
      </c>
      <c r="P215" s="168">
        <f t="shared" si="6"/>
        <v>12656138.15</v>
      </c>
      <c r="Q215" s="168"/>
    </row>
    <row r="216" spans="1:17" ht="99" customHeight="1">
      <c r="A216" s="103" t="s">
        <v>369</v>
      </c>
      <c r="B216" s="72" t="s">
        <v>83</v>
      </c>
      <c r="C216" s="72" t="s">
        <v>45</v>
      </c>
      <c r="D216" s="72" t="s">
        <v>149</v>
      </c>
      <c r="E216" s="72" t="s">
        <v>1294</v>
      </c>
      <c r="F216" s="72" t="s">
        <v>72</v>
      </c>
      <c r="G216" s="120">
        <v>5589390.34</v>
      </c>
      <c r="H216" s="115">
        <v>5589390.34</v>
      </c>
      <c r="K216" s="191">
        <v>5809510.99</v>
      </c>
      <c r="L216" s="168"/>
      <c r="M216" s="168">
        <f t="shared" si="7"/>
        <v>11398901.33</v>
      </c>
      <c r="N216" s="167">
        <v>5809510.99</v>
      </c>
      <c r="O216" s="168">
        <v>5809510.99</v>
      </c>
      <c r="P216" s="168">
        <f t="shared" si="6"/>
        <v>11398901.33</v>
      </c>
      <c r="Q216" s="168"/>
    </row>
    <row r="217" spans="1:17" ht="102.75" customHeight="1">
      <c r="A217" s="103" t="s">
        <v>593</v>
      </c>
      <c r="B217" s="72" t="s">
        <v>83</v>
      </c>
      <c r="C217" s="72" t="s">
        <v>45</v>
      </c>
      <c r="D217" s="72" t="s">
        <v>149</v>
      </c>
      <c r="E217" s="72" t="s">
        <v>1295</v>
      </c>
      <c r="F217" s="72" t="s">
        <v>72</v>
      </c>
      <c r="G217" s="120"/>
      <c r="H217" s="113"/>
      <c r="K217" s="191">
        <v>7520.42</v>
      </c>
      <c r="L217" s="168"/>
      <c r="M217" s="168">
        <f t="shared" si="7"/>
        <v>7520.42</v>
      </c>
      <c r="N217" s="167">
        <v>7520.42</v>
      </c>
      <c r="O217" s="168">
        <v>7520.42</v>
      </c>
      <c r="P217" s="168">
        <f t="shared" si="6"/>
        <v>7520.42</v>
      </c>
      <c r="Q217" s="168"/>
    </row>
    <row r="218" spans="1:17" ht="110.25">
      <c r="A218" s="103" t="s">
        <v>473</v>
      </c>
      <c r="B218" s="72" t="s">
        <v>83</v>
      </c>
      <c r="C218" s="72" t="s">
        <v>45</v>
      </c>
      <c r="D218" s="72" t="s">
        <v>149</v>
      </c>
      <c r="E218" s="72" t="s">
        <v>1296</v>
      </c>
      <c r="F218" s="72" t="s">
        <v>72</v>
      </c>
      <c r="G218" s="120"/>
      <c r="H218" s="113"/>
      <c r="K218" s="191">
        <v>619181.65</v>
      </c>
      <c r="L218" s="168"/>
      <c r="M218" s="168">
        <f t="shared" si="7"/>
        <v>619181.65</v>
      </c>
      <c r="N218" s="167">
        <v>619181.65</v>
      </c>
      <c r="O218" s="168">
        <v>619181.65</v>
      </c>
      <c r="P218" s="168">
        <f aca="true" t="shared" si="8" ref="P218:P271">O218+G218</f>
        <v>619181.65</v>
      </c>
      <c r="Q218" s="168"/>
    </row>
    <row r="219" spans="1:17" ht="78.75">
      <c r="A219" s="103" t="s">
        <v>794</v>
      </c>
      <c r="B219" s="72" t="s">
        <v>83</v>
      </c>
      <c r="C219" s="72" t="s">
        <v>45</v>
      </c>
      <c r="D219" s="72" t="s">
        <v>149</v>
      </c>
      <c r="E219" s="72" t="s">
        <v>1297</v>
      </c>
      <c r="F219" s="72" t="s">
        <v>72</v>
      </c>
      <c r="G219" s="120"/>
      <c r="H219" s="113"/>
      <c r="K219" s="191">
        <v>0</v>
      </c>
      <c r="L219" s="168"/>
      <c r="M219" s="168">
        <f t="shared" si="7"/>
        <v>0</v>
      </c>
      <c r="N219" s="167">
        <v>0</v>
      </c>
      <c r="O219" s="168">
        <v>0</v>
      </c>
      <c r="P219" s="168">
        <f t="shared" si="8"/>
        <v>0</v>
      </c>
      <c r="Q219" s="168"/>
    </row>
    <row r="220" spans="1:17" ht="78.75">
      <c r="A220" s="129" t="s">
        <v>811</v>
      </c>
      <c r="B220" s="72" t="s">
        <v>83</v>
      </c>
      <c r="C220" s="72" t="s">
        <v>45</v>
      </c>
      <c r="D220" s="72" t="s">
        <v>149</v>
      </c>
      <c r="E220" s="72" t="s">
        <v>1298</v>
      </c>
      <c r="F220" s="72" t="s">
        <v>72</v>
      </c>
      <c r="G220" s="120"/>
      <c r="H220" s="120"/>
      <c r="K220" s="191">
        <v>0</v>
      </c>
      <c r="L220" s="168"/>
      <c r="M220" s="168">
        <f t="shared" si="7"/>
        <v>0</v>
      </c>
      <c r="N220" s="167">
        <v>0</v>
      </c>
      <c r="O220" s="168">
        <v>354134.75</v>
      </c>
      <c r="P220" s="168">
        <f t="shared" si="8"/>
        <v>354134.75</v>
      </c>
      <c r="Q220" s="168"/>
    </row>
    <row r="221" spans="1:17" ht="94.5">
      <c r="A221" s="129" t="s">
        <v>812</v>
      </c>
      <c r="B221" s="72" t="s">
        <v>83</v>
      </c>
      <c r="C221" s="72" t="s">
        <v>45</v>
      </c>
      <c r="D221" s="72" t="s">
        <v>149</v>
      </c>
      <c r="E221" s="72" t="s">
        <v>1299</v>
      </c>
      <c r="F221" s="72" t="s">
        <v>72</v>
      </c>
      <c r="G221" s="120"/>
      <c r="H221" s="113"/>
      <c r="K221" s="191">
        <v>0</v>
      </c>
      <c r="L221" s="168"/>
      <c r="M221" s="168">
        <f t="shared" si="7"/>
        <v>0</v>
      </c>
      <c r="N221" s="167">
        <v>0</v>
      </c>
      <c r="O221" s="168">
        <v>0</v>
      </c>
      <c r="P221" s="168">
        <f t="shared" si="8"/>
        <v>0</v>
      </c>
      <c r="Q221" s="168"/>
    </row>
    <row r="222" spans="1:17" ht="47.25">
      <c r="A222" s="84" t="s">
        <v>925</v>
      </c>
      <c r="B222" s="121">
        <v>909</v>
      </c>
      <c r="C222" s="122" t="s">
        <v>45</v>
      </c>
      <c r="D222" s="122" t="s">
        <v>149</v>
      </c>
      <c r="E222" s="41" t="s">
        <v>1300</v>
      </c>
      <c r="F222" s="122" t="s">
        <v>72</v>
      </c>
      <c r="G222" s="120">
        <v>138200</v>
      </c>
      <c r="H222" s="125">
        <v>138200</v>
      </c>
      <c r="K222" s="191">
        <v>138200</v>
      </c>
      <c r="L222" s="168"/>
      <c r="M222" s="168">
        <f t="shared" si="7"/>
        <v>276400</v>
      </c>
      <c r="N222" s="167">
        <v>138200</v>
      </c>
      <c r="O222" s="168">
        <v>138200</v>
      </c>
      <c r="P222" s="168">
        <f t="shared" si="8"/>
        <v>276400</v>
      </c>
      <c r="Q222" s="168"/>
    </row>
    <row r="223" spans="1:17" ht="63">
      <c r="A223" s="129" t="s">
        <v>813</v>
      </c>
      <c r="B223" s="72" t="s">
        <v>83</v>
      </c>
      <c r="C223" s="72" t="s">
        <v>45</v>
      </c>
      <c r="D223" s="72" t="s">
        <v>149</v>
      </c>
      <c r="E223" s="72" t="s">
        <v>1301</v>
      </c>
      <c r="F223" s="72" t="s">
        <v>72</v>
      </c>
      <c r="G223" s="120"/>
      <c r="H223" s="113"/>
      <c r="K223" s="191">
        <v>0</v>
      </c>
      <c r="L223" s="168"/>
      <c r="M223" s="168">
        <f t="shared" si="7"/>
        <v>0</v>
      </c>
      <c r="N223" s="167">
        <v>0</v>
      </c>
      <c r="O223" s="168">
        <v>0</v>
      </c>
      <c r="P223" s="168">
        <f t="shared" si="8"/>
        <v>0</v>
      </c>
      <c r="Q223" s="168"/>
    </row>
    <row r="224" spans="1:17" ht="15.75">
      <c r="A224" s="118" t="s">
        <v>88</v>
      </c>
      <c r="B224" s="18" t="s">
        <v>83</v>
      </c>
      <c r="C224" s="18" t="s">
        <v>45</v>
      </c>
      <c r="D224" s="18" t="s">
        <v>45</v>
      </c>
      <c r="E224" s="18"/>
      <c r="F224" s="18"/>
      <c r="G224" s="166">
        <f>SUM(G225:G228)</f>
        <v>602712</v>
      </c>
      <c r="H224" s="82">
        <f>SUM(H225:H228)</f>
        <v>602712</v>
      </c>
      <c r="K224" s="191">
        <v>579348</v>
      </c>
      <c r="L224" s="168"/>
      <c r="M224" s="168">
        <f t="shared" si="7"/>
        <v>1182060</v>
      </c>
      <c r="N224" s="167">
        <v>579348</v>
      </c>
      <c r="O224" s="168">
        <v>579348</v>
      </c>
      <c r="P224" s="168">
        <f t="shared" si="8"/>
        <v>1182060</v>
      </c>
      <c r="Q224" s="168"/>
    </row>
    <row r="225" spans="1:17" ht="63">
      <c r="A225" s="103" t="s">
        <v>399</v>
      </c>
      <c r="B225" s="121">
        <v>909</v>
      </c>
      <c r="C225" s="122" t="s">
        <v>45</v>
      </c>
      <c r="D225" s="122" t="s">
        <v>45</v>
      </c>
      <c r="E225" s="122" t="s">
        <v>1302</v>
      </c>
      <c r="F225" s="122" t="s">
        <v>104</v>
      </c>
      <c r="G225" s="120">
        <v>138012</v>
      </c>
      <c r="H225" s="125">
        <v>138012</v>
      </c>
      <c r="K225" s="191">
        <v>134673</v>
      </c>
      <c r="L225" s="168"/>
      <c r="M225" s="168">
        <f t="shared" si="7"/>
        <v>272685</v>
      </c>
      <c r="N225" s="167">
        <v>134673</v>
      </c>
      <c r="O225" s="168">
        <v>134673</v>
      </c>
      <c r="P225" s="168">
        <f t="shared" si="8"/>
        <v>272685</v>
      </c>
      <c r="Q225" s="168"/>
    </row>
    <row r="226" spans="1:17" ht="78.75">
      <c r="A226" s="103" t="s">
        <v>934</v>
      </c>
      <c r="B226" s="121">
        <v>909</v>
      </c>
      <c r="C226" s="122" t="s">
        <v>45</v>
      </c>
      <c r="D226" s="122" t="s">
        <v>45</v>
      </c>
      <c r="E226" s="122" t="s">
        <v>1302</v>
      </c>
      <c r="F226" s="122" t="s">
        <v>72</v>
      </c>
      <c r="G226" s="120">
        <v>403620</v>
      </c>
      <c r="H226" s="74">
        <v>403620</v>
      </c>
      <c r="K226" s="191">
        <v>393855</v>
      </c>
      <c r="L226" s="168"/>
      <c r="M226" s="168">
        <f t="shared" si="7"/>
        <v>797475</v>
      </c>
      <c r="N226" s="167">
        <v>393855</v>
      </c>
      <c r="O226" s="168">
        <v>393855</v>
      </c>
      <c r="P226" s="168">
        <f t="shared" si="8"/>
        <v>797475</v>
      </c>
      <c r="Q226" s="168"/>
    </row>
    <row r="227" spans="1:17" ht="94.5">
      <c r="A227" s="102" t="s">
        <v>459</v>
      </c>
      <c r="B227" s="72" t="s">
        <v>83</v>
      </c>
      <c r="C227" s="72" t="s">
        <v>45</v>
      </c>
      <c r="D227" s="122" t="s">
        <v>45</v>
      </c>
      <c r="E227" s="72" t="s">
        <v>1303</v>
      </c>
      <c r="F227" s="72" t="s">
        <v>72</v>
      </c>
      <c r="G227" s="120">
        <v>52080</v>
      </c>
      <c r="H227" s="113">
        <v>52080</v>
      </c>
      <c r="K227" s="191">
        <v>50820</v>
      </c>
      <c r="L227" s="168"/>
      <c r="M227" s="168">
        <f t="shared" si="7"/>
        <v>102900</v>
      </c>
      <c r="N227" s="167">
        <v>50820</v>
      </c>
      <c r="O227" s="168">
        <v>50820</v>
      </c>
      <c r="P227" s="168">
        <f t="shared" si="8"/>
        <v>102900</v>
      </c>
      <c r="Q227" s="168"/>
    </row>
    <row r="228" spans="1:17" ht="63">
      <c r="A228" s="84" t="s">
        <v>1419</v>
      </c>
      <c r="B228" s="72" t="s">
        <v>83</v>
      </c>
      <c r="C228" s="72" t="s">
        <v>45</v>
      </c>
      <c r="D228" s="122" t="s">
        <v>45</v>
      </c>
      <c r="E228" s="72" t="s">
        <v>1421</v>
      </c>
      <c r="F228" s="72" t="s">
        <v>72</v>
      </c>
      <c r="G228" s="120">
        <v>9000</v>
      </c>
      <c r="H228" s="113">
        <v>9000</v>
      </c>
      <c r="L228" s="168"/>
      <c r="M228" s="168"/>
      <c r="O228" s="168"/>
      <c r="P228" s="168"/>
      <c r="Q228" s="168"/>
    </row>
    <row r="229" spans="1:17" ht="15.75">
      <c r="A229" s="112" t="s">
        <v>148</v>
      </c>
      <c r="B229" s="18" t="s">
        <v>83</v>
      </c>
      <c r="C229" s="18" t="s">
        <v>45</v>
      </c>
      <c r="D229" s="18" t="s">
        <v>182</v>
      </c>
      <c r="E229" s="18"/>
      <c r="F229" s="18"/>
      <c r="G229" s="166">
        <f>SUM(G230:G235)</f>
        <v>10302051.309999999</v>
      </c>
      <c r="H229" s="82">
        <f>SUM(H230:H235)</f>
        <v>5610548.709999999</v>
      </c>
      <c r="K229" s="191">
        <v>9129021.330000002</v>
      </c>
      <c r="L229" s="168"/>
      <c r="M229" s="168">
        <f t="shared" si="7"/>
        <v>19431072.64</v>
      </c>
      <c r="N229" s="167">
        <v>9129021.330000002</v>
      </c>
      <c r="O229" s="168">
        <v>9129021.330000002</v>
      </c>
      <c r="P229" s="168">
        <f t="shared" si="8"/>
        <v>19431072.64</v>
      </c>
      <c r="Q229" s="168"/>
    </row>
    <row r="230" spans="1:17" ht="115.5" customHeight="1">
      <c r="A230" s="102" t="s">
        <v>372</v>
      </c>
      <c r="B230" s="72" t="s">
        <v>83</v>
      </c>
      <c r="C230" s="72" t="s">
        <v>45</v>
      </c>
      <c r="D230" s="72" t="s">
        <v>182</v>
      </c>
      <c r="E230" s="72" t="s">
        <v>1304</v>
      </c>
      <c r="F230" s="72" t="s">
        <v>103</v>
      </c>
      <c r="G230" s="120">
        <v>4637318.02</v>
      </c>
      <c r="H230" s="113">
        <v>4637318.02</v>
      </c>
      <c r="K230" s="191">
        <v>4458745.100000001</v>
      </c>
      <c r="L230" s="168"/>
      <c r="M230" s="168">
        <f t="shared" si="7"/>
        <v>9096063.120000001</v>
      </c>
      <c r="N230" s="167">
        <v>4458745.100000001</v>
      </c>
      <c r="O230" s="168">
        <v>4458745.100000001</v>
      </c>
      <c r="P230" s="168">
        <f t="shared" si="8"/>
        <v>9096063.120000001</v>
      </c>
      <c r="Q230" s="168"/>
    </row>
    <row r="231" spans="1:17" ht="72" customHeight="1">
      <c r="A231" s="102" t="s">
        <v>388</v>
      </c>
      <c r="B231" s="72" t="s">
        <v>83</v>
      </c>
      <c r="C231" s="72" t="s">
        <v>45</v>
      </c>
      <c r="D231" s="72" t="s">
        <v>182</v>
      </c>
      <c r="E231" s="72" t="s">
        <v>1304</v>
      </c>
      <c r="F231" s="72" t="s">
        <v>104</v>
      </c>
      <c r="G231" s="120">
        <v>973230.69</v>
      </c>
      <c r="H231" s="74">
        <v>973230.69</v>
      </c>
      <c r="K231" s="191">
        <v>784950.65</v>
      </c>
      <c r="L231" s="168"/>
      <c r="M231" s="168">
        <f t="shared" si="7"/>
        <v>1758181.3399999999</v>
      </c>
      <c r="N231" s="167">
        <v>784950.65</v>
      </c>
      <c r="O231" s="168">
        <v>784950.65</v>
      </c>
      <c r="P231" s="168">
        <f t="shared" si="8"/>
        <v>1758181.3399999999</v>
      </c>
      <c r="Q231" s="168"/>
    </row>
    <row r="232" spans="1:17" ht="47.25">
      <c r="A232" s="102" t="s">
        <v>370</v>
      </c>
      <c r="B232" s="72" t="s">
        <v>83</v>
      </c>
      <c r="C232" s="72" t="s">
        <v>45</v>
      </c>
      <c r="D232" s="72" t="s">
        <v>182</v>
      </c>
      <c r="E232" s="72" t="s">
        <v>1304</v>
      </c>
      <c r="F232" s="72" t="s">
        <v>105</v>
      </c>
      <c r="G232" s="120"/>
      <c r="H232" s="74"/>
      <c r="K232" s="191">
        <v>0</v>
      </c>
      <c r="L232" s="168"/>
      <c r="M232" s="168">
        <f t="shared" si="7"/>
        <v>0</v>
      </c>
      <c r="N232" s="286">
        <v>0</v>
      </c>
      <c r="O232" s="168">
        <v>0</v>
      </c>
      <c r="P232" s="168">
        <f t="shared" si="8"/>
        <v>0</v>
      </c>
      <c r="Q232" s="168"/>
    </row>
    <row r="233" spans="1:17" ht="68.25" customHeight="1">
      <c r="A233" s="102" t="s">
        <v>1079</v>
      </c>
      <c r="B233" s="72" t="s">
        <v>83</v>
      </c>
      <c r="C233" s="72" t="s">
        <v>45</v>
      </c>
      <c r="D233" s="72" t="s">
        <v>182</v>
      </c>
      <c r="E233" s="72" t="s">
        <v>1305</v>
      </c>
      <c r="F233" s="72" t="s">
        <v>104</v>
      </c>
      <c r="G233" s="120">
        <v>3127668.4</v>
      </c>
      <c r="H233" s="74"/>
      <c r="K233" s="191">
        <v>0</v>
      </c>
      <c r="L233" s="168"/>
      <c r="M233" s="168">
        <f aca="true" t="shared" si="9" ref="M233:M271">K233+G233</f>
        <v>3127668.4</v>
      </c>
      <c r="N233" s="338">
        <v>0</v>
      </c>
      <c r="O233" s="168">
        <v>0</v>
      </c>
      <c r="P233" s="168">
        <f t="shared" si="8"/>
        <v>3127668.4</v>
      </c>
      <c r="Q233" s="168"/>
    </row>
    <row r="234" spans="1:17" ht="68.25" customHeight="1">
      <c r="A234" s="102" t="s">
        <v>1080</v>
      </c>
      <c r="B234" s="72" t="s">
        <v>83</v>
      </c>
      <c r="C234" s="72" t="s">
        <v>45</v>
      </c>
      <c r="D234" s="72" t="s">
        <v>182</v>
      </c>
      <c r="E234" s="72" t="s">
        <v>1305</v>
      </c>
      <c r="F234" s="72" t="s">
        <v>72</v>
      </c>
      <c r="G234" s="120">
        <v>1563834.2</v>
      </c>
      <c r="H234" s="74"/>
      <c r="L234" s="168"/>
      <c r="M234" s="168"/>
      <c r="N234" s="338"/>
      <c r="O234" s="168"/>
      <c r="P234" s="168"/>
      <c r="Q234" s="168"/>
    </row>
    <row r="235" spans="1:17" ht="78.75">
      <c r="A235" s="42" t="s">
        <v>692</v>
      </c>
      <c r="B235" s="72" t="s">
        <v>83</v>
      </c>
      <c r="C235" s="72" t="s">
        <v>45</v>
      </c>
      <c r="D235" s="72" t="s">
        <v>182</v>
      </c>
      <c r="E235" s="72" t="s">
        <v>1306</v>
      </c>
      <c r="F235" s="72" t="s">
        <v>72</v>
      </c>
      <c r="G235" s="120"/>
      <c r="H235" s="74"/>
      <c r="K235" s="191">
        <v>85837</v>
      </c>
      <c r="L235" s="168"/>
      <c r="M235" s="168">
        <f t="shared" si="9"/>
        <v>85837</v>
      </c>
      <c r="N235" s="167">
        <v>85837</v>
      </c>
      <c r="O235" s="168">
        <v>85837</v>
      </c>
      <c r="P235" s="168">
        <f t="shared" si="8"/>
        <v>85837</v>
      </c>
      <c r="Q235" s="168"/>
    </row>
    <row r="236" spans="1:17" ht="15.75">
      <c r="A236" s="119" t="s">
        <v>155</v>
      </c>
      <c r="B236" s="18" t="s">
        <v>83</v>
      </c>
      <c r="C236" s="18" t="s">
        <v>143</v>
      </c>
      <c r="D236" s="18" t="s">
        <v>364</v>
      </c>
      <c r="E236" s="18"/>
      <c r="F236" s="18"/>
      <c r="G236" s="166">
        <f>G237+G240</f>
        <v>2252512.8</v>
      </c>
      <c r="H236" s="82">
        <f>H237+H240</f>
        <v>2252512.8</v>
      </c>
      <c r="K236" s="191">
        <v>1806988.7</v>
      </c>
      <c r="L236" s="168"/>
      <c r="M236" s="168">
        <f t="shared" si="9"/>
        <v>4059501.5</v>
      </c>
      <c r="N236" s="167">
        <v>1806988.7</v>
      </c>
      <c r="O236" s="168">
        <v>1806988.7</v>
      </c>
      <c r="P236" s="168">
        <f t="shared" si="8"/>
        <v>4059501.5</v>
      </c>
      <c r="Q236" s="168"/>
    </row>
    <row r="237" spans="1:17" ht="15.75">
      <c r="A237" s="112" t="s">
        <v>131</v>
      </c>
      <c r="B237" s="18" t="s">
        <v>83</v>
      </c>
      <c r="C237" s="18" t="s">
        <v>143</v>
      </c>
      <c r="D237" s="18" t="s">
        <v>43</v>
      </c>
      <c r="E237" s="18"/>
      <c r="F237" s="18"/>
      <c r="G237" s="166">
        <f>G238+G239</f>
        <v>1217512.8</v>
      </c>
      <c r="H237" s="82">
        <f>H238+H239</f>
        <v>1217512.8</v>
      </c>
      <c r="K237" s="191">
        <v>771988.7</v>
      </c>
      <c r="L237" s="168"/>
      <c r="M237" s="168">
        <f t="shared" si="9"/>
        <v>1989501.5</v>
      </c>
      <c r="N237" s="167">
        <v>771988.7</v>
      </c>
      <c r="O237" s="168">
        <v>771988.7</v>
      </c>
      <c r="P237" s="168">
        <f t="shared" si="8"/>
        <v>1989501.5</v>
      </c>
      <c r="Q237" s="168"/>
    </row>
    <row r="238" spans="1:17" ht="117.75" customHeight="1">
      <c r="A238" s="102" t="s">
        <v>371</v>
      </c>
      <c r="B238" s="72" t="s">
        <v>83</v>
      </c>
      <c r="C238" s="72" t="s">
        <v>143</v>
      </c>
      <c r="D238" s="72" t="s">
        <v>43</v>
      </c>
      <c r="E238" s="72" t="s">
        <v>1307</v>
      </c>
      <c r="F238" s="72" t="s">
        <v>73</v>
      </c>
      <c r="G238" s="120">
        <v>1130892.7</v>
      </c>
      <c r="H238" s="113">
        <v>1130892.7</v>
      </c>
      <c r="K238" s="191">
        <v>693956.2</v>
      </c>
      <c r="L238" s="168"/>
      <c r="M238" s="168">
        <f t="shared" si="9"/>
        <v>1824848.9</v>
      </c>
      <c r="N238" s="167">
        <v>693956.2</v>
      </c>
      <c r="O238" s="168">
        <v>693956.2</v>
      </c>
      <c r="P238" s="168">
        <f t="shared" si="8"/>
        <v>1824848.9</v>
      </c>
      <c r="Q238" s="168"/>
    </row>
    <row r="239" spans="1:17" ht="117.75" customHeight="1">
      <c r="A239" s="102" t="s">
        <v>371</v>
      </c>
      <c r="B239" s="72" t="s">
        <v>83</v>
      </c>
      <c r="C239" s="72" t="s">
        <v>143</v>
      </c>
      <c r="D239" s="72" t="s">
        <v>43</v>
      </c>
      <c r="E239" s="72" t="s">
        <v>1308</v>
      </c>
      <c r="F239" s="72" t="s">
        <v>73</v>
      </c>
      <c r="G239" s="120">
        <v>86620.1</v>
      </c>
      <c r="H239" s="74">
        <v>86620.1</v>
      </c>
      <c r="K239" s="191">
        <v>78032.5</v>
      </c>
      <c r="L239" s="168"/>
      <c r="M239" s="168">
        <f t="shared" si="9"/>
        <v>164652.6</v>
      </c>
      <c r="N239" s="167">
        <v>78032.5</v>
      </c>
      <c r="O239" s="168">
        <v>78032.5</v>
      </c>
      <c r="P239" s="168">
        <f t="shared" si="8"/>
        <v>164652.6</v>
      </c>
      <c r="Q239" s="168"/>
    </row>
    <row r="240" spans="1:17" ht="15.75">
      <c r="A240" s="112" t="s">
        <v>209</v>
      </c>
      <c r="B240" s="18" t="s">
        <v>83</v>
      </c>
      <c r="C240" s="18" t="s">
        <v>143</v>
      </c>
      <c r="D240" s="18" t="s">
        <v>44</v>
      </c>
      <c r="E240" s="18"/>
      <c r="F240" s="18"/>
      <c r="G240" s="166">
        <f>G241+G242+G244</f>
        <v>1035000</v>
      </c>
      <c r="H240" s="82">
        <f>H241+H242+H244</f>
        <v>1035000</v>
      </c>
      <c r="K240" s="191">
        <v>1035000</v>
      </c>
      <c r="L240" s="168"/>
      <c r="M240" s="168">
        <f t="shared" si="9"/>
        <v>2070000</v>
      </c>
      <c r="N240" s="167">
        <v>1035000</v>
      </c>
      <c r="O240" s="168">
        <v>1035000</v>
      </c>
      <c r="P240" s="168">
        <f t="shared" si="8"/>
        <v>2070000</v>
      </c>
      <c r="Q240" s="168"/>
    </row>
    <row r="241" spans="1:17" ht="99.75" customHeight="1">
      <c r="A241" s="102" t="s">
        <v>1048</v>
      </c>
      <c r="B241" s="72" t="s">
        <v>83</v>
      </c>
      <c r="C241" s="72" t="s">
        <v>143</v>
      </c>
      <c r="D241" s="72" t="s">
        <v>44</v>
      </c>
      <c r="E241" s="72" t="s">
        <v>1309</v>
      </c>
      <c r="F241" s="72" t="s">
        <v>105</v>
      </c>
      <c r="G241" s="120">
        <v>1035000</v>
      </c>
      <c r="H241" s="113">
        <v>1035000</v>
      </c>
      <c r="K241" s="191">
        <v>1035000</v>
      </c>
      <c r="L241" s="168"/>
      <c r="M241" s="168">
        <f t="shared" si="9"/>
        <v>2070000</v>
      </c>
      <c r="N241" s="167">
        <v>1035000</v>
      </c>
      <c r="O241" s="168">
        <v>1035000</v>
      </c>
      <c r="P241" s="168">
        <f t="shared" si="8"/>
        <v>2070000</v>
      </c>
      <c r="Q241" s="168"/>
    </row>
    <row r="242" spans="1:17" ht="60.75" customHeight="1" hidden="1">
      <c r="A242" s="103" t="s">
        <v>655</v>
      </c>
      <c r="B242" s="72" t="s">
        <v>83</v>
      </c>
      <c r="C242" s="72" t="s">
        <v>208</v>
      </c>
      <c r="D242" s="72" t="s">
        <v>878</v>
      </c>
      <c r="E242" s="72" t="s">
        <v>669</v>
      </c>
      <c r="F242" s="72" t="s">
        <v>104</v>
      </c>
      <c r="G242" s="120"/>
      <c r="H242" s="113">
        <v>0</v>
      </c>
      <c r="K242" s="191">
        <v>0</v>
      </c>
      <c r="L242" s="168"/>
      <c r="M242" s="168">
        <f t="shared" si="9"/>
        <v>0</v>
      </c>
      <c r="N242" s="167">
        <v>0</v>
      </c>
      <c r="O242" s="168">
        <v>0</v>
      </c>
      <c r="P242" s="168">
        <f t="shared" si="8"/>
        <v>0</v>
      </c>
      <c r="Q242" s="168"/>
    </row>
    <row r="243" spans="1:17" ht="78.75" hidden="1">
      <c r="A243" s="103" t="s">
        <v>882</v>
      </c>
      <c r="B243" s="72" t="s">
        <v>83</v>
      </c>
      <c r="C243" s="72" t="s">
        <v>208</v>
      </c>
      <c r="D243" s="72" t="s">
        <v>878</v>
      </c>
      <c r="E243" s="72" t="s">
        <v>884</v>
      </c>
      <c r="F243" s="72" t="s">
        <v>104</v>
      </c>
      <c r="G243" s="120"/>
      <c r="H243" s="113">
        <v>0</v>
      </c>
      <c r="K243" s="191">
        <v>0</v>
      </c>
      <c r="L243" s="168"/>
      <c r="M243" s="168">
        <f t="shared" si="9"/>
        <v>0</v>
      </c>
      <c r="N243" s="167">
        <v>0</v>
      </c>
      <c r="O243" s="168">
        <v>0</v>
      </c>
      <c r="P243" s="168">
        <f t="shared" si="8"/>
        <v>0</v>
      </c>
      <c r="Q243" s="168"/>
    </row>
    <row r="244" spans="1:17" ht="78.75" customHeight="1" hidden="1">
      <c r="A244" s="81" t="s">
        <v>613</v>
      </c>
      <c r="B244" s="17" t="s">
        <v>83</v>
      </c>
      <c r="C244" s="17" t="s">
        <v>208</v>
      </c>
      <c r="D244" s="17" t="s">
        <v>878</v>
      </c>
      <c r="E244" s="17" t="s">
        <v>670</v>
      </c>
      <c r="F244" s="17" t="s">
        <v>104</v>
      </c>
      <c r="G244" s="85"/>
      <c r="H244" s="115">
        <v>0</v>
      </c>
      <c r="K244" s="191">
        <v>0</v>
      </c>
      <c r="L244" s="168"/>
      <c r="M244" s="168">
        <f t="shared" si="9"/>
        <v>0</v>
      </c>
      <c r="N244" s="167">
        <v>0</v>
      </c>
      <c r="O244" s="168">
        <v>0</v>
      </c>
      <c r="P244" s="168">
        <f t="shared" si="8"/>
        <v>0</v>
      </c>
      <c r="Q244" s="168"/>
    </row>
    <row r="245" spans="1:17" ht="31.5">
      <c r="A245" s="110" t="s">
        <v>77</v>
      </c>
      <c r="B245" s="111" t="s">
        <v>76</v>
      </c>
      <c r="C245" s="111"/>
      <c r="D245" s="111"/>
      <c r="E245" s="111"/>
      <c r="F245" s="111"/>
      <c r="G245" s="313">
        <f>G246+G256</f>
        <v>4910000</v>
      </c>
      <c r="H245" s="94">
        <f>H246+H256</f>
        <v>4898000</v>
      </c>
      <c r="K245" s="191">
        <v>4681700</v>
      </c>
      <c r="L245" s="168"/>
      <c r="M245" s="168">
        <f t="shared" si="9"/>
        <v>9591700</v>
      </c>
      <c r="N245" s="167">
        <v>4722419.62</v>
      </c>
      <c r="O245" s="168">
        <v>4722419.62</v>
      </c>
      <c r="P245" s="168">
        <f t="shared" si="8"/>
        <v>9632419.620000001</v>
      </c>
      <c r="Q245" s="168"/>
    </row>
    <row r="246" spans="1:17" ht="15.75">
      <c r="A246" s="112" t="s">
        <v>176</v>
      </c>
      <c r="B246" s="18" t="s">
        <v>76</v>
      </c>
      <c r="C246" s="18" t="s">
        <v>54</v>
      </c>
      <c r="D246" s="18" t="s">
        <v>364</v>
      </c>
      <c r="E246" s="18"/>
      <c r="F246" s="18"/>
      <c r="G246" s="166">
        <f>G247+G252+G254</f>
        <v>4892000</v>
      </c>
      <c r="H246" s="82">
        <f>H247+H252+H254</f>
        <v>4892000</v>
      </c>
      <c r="K246" s="191">
        <v>4681700</v>
      </c>
      <c r="L246" s="168"/>
      <c r="M246" s="168">
        <f t="shared" si="9"/>
        <v>9573700</v>
      </c>
      <c r="N246" s="167">
        <v>4722419.62</v>
      </c>
      <c r="O246" s="168">
        <v>4722419.62</v>
      </c>
      <c r="P246" s="168">
        <f t="shared" si="8"/>
        <v>9614419.620000001</v>
      </c>
      <c r="Q246" s="168"/>
    </row>
    <row r="247" spans="1:17" ht="47.25">
      <c r="A247" s="112" t="s">
        <v>405</v>
      </c>
      <c r="B247" s="18" t="s">
        <v>76</v>
      </c>
      <c r="C247" s="18" t="s">
        <v>54</v>
      </c>
      <c r="D247" s="18" t="s">
        <v>44</v>
      </c>
      <c r="E247" s="18"/>
      <c r="F247" s="18"/>
      <c r="G247" s="166">
        <f>SUM(G248:G251)</f>
        <v>4592000</v>
      </c>
      <c r="H247" s="82">
        <f>SUM(H248:H251)</f>
        <v>4592000</v>
      </c>
      <c r="K247" s="191">
        <v>4381700</v>
      </c>
      <c r="L247" s="168"/>
      <c r="M247" s="168">
        <f t="shared" si="9"/>
        <v>8973700</v>
      </c>
      <c r="N247" s="167">
        <v>4422419.62</v>
      </c>
      <c r="O247" s="168">
        <v>4422419.62</v>
      </c>
      <c r="P247" s="168">
        <f t="shared" si="8"/>
        <v>9014419.620000001</v>
      </c>
      <c r="Q247" s="168"/>
    </row>
    <row r="248" spans="1:17" ht="110.25">
      <c r="A248" s="81" t="s">
        <v>373</v>
      </c>
      <c r="B248" s="17" t="s">
        <v>76</v>
      </c>
      <c r="C248" s="17" t="s">
        <v>54</v>
      </c>
      <c r="D248" s="17" t="s">
        <v>44</v>
      </c>
      <c r="E248" s="17" t="s">
        <v>1310</v>
      </c>
      <c r="F248" s="17" t="s">
        <v>103</v>
      </c>
      <c r="G248" s="85">
        <v>4226670.88</v>
      </c>
      <c r="H248" s="127">
        <v>4226670.88</v>
      </c>
      <c r="K248" s="191">
        <v>4011985.99</v>
      </c>
      <c r="L248" s="168"/>
      <c r="M248" s="168">
        <f t="shared" si="9"/>
        <v>8238656.87</v>
      </c>
      <c r="N248" s="167">
        <v>4052705.6100000003</v>
      </c>
      <c r="O248" s="168">
        <v>4053405.9400000004</v>
      </c>
      <c r="P248" s="168">
        <f t="shared" si="8"/>
        <v>8280076.82</v>
      </c>
      <c r="Q248" s="168"/>
    </row>
    <row r="249" spans="1:17" ht="63">
      <c r="A249" s="81" t="s">
        <v>398</v>
      </c>
      <c r="B249" s="17" t="s">
        <v>76</v>
      </c>
      <c r="C249" s="17" t="s">
        <v>54</v>
      </c>
      <c r="D249" s="17" t="s">
        <v>44</v>
      </c>
      <c r="E249" s="17" t="s">
        <v>1310</v>
      </c>
      <c r="F249" s="17" t="s">
        <v>104</v>
      </c>
      <c r="G249" s="85">
        <v>365329.12</v>
      </c>
      <c r="H249" s="127">
        <v>365329.12</v>
      </c>
      <c r="K249" s="191">
        <v>354714.01</v>
      </c>
      <c r="L249" s="168"/>
      <c r="M249" s="168">
        <f t="shared" si="9"/>
        <v>720043.13</v>
      </c>
      <c r="N249" s="167">
        <v>354714.01</v>
      </c>
      <c r="O249" s="168">
        <v>354013.68</v>
      </c>
      <c r="P249" s="168">
        <f t="shared" si="8"/>
        <v>719342.8</v>
      </c>
      <c r="Q249" s="168"/>
    </row>
    <row r="250" spans="1:17" ht="47.25">
      <c r="A250" s="81" t="s">
        <v>337</v>
      </c>
      <c r="B250" s="17" t="s">
        <v>76</v>
      </c>
      <c r="C250" s="17" t="s">
        <v>54</v>
      </c>
      <c r="D250" s="17" t="s">
        <v>44</v>
      </c>
      <c r="E250" s="17" t="s">
        <v>1310</v>
      </c>
      <c r="F250" s="17" t="s">
        <v>105</v>
      </c>
      <c r="G250" s="85"/>
      <c r="H250" s="58"/>
      <c r="K250" s="191">
        <v>0</v>
      </c>
      <c r="L250" s="168"/>
      <c r="M250" s="168">
        <f t="shared" si="9"/>
        <v>0</v>
      </c>
      <c r="N250" s="167">
        <v>0</v>
      </c>
      <c r="O250" s="168">
        <v>0</v>
      </c>
      <c r="P250" s="168">
        <f t="shared" si="8"/>
        <v>0</v>
      </c>
      <c r="Q250" s="168"/>
    </row>
    <row r="251" spans="1:17" ht="35.25" customHeight="1">
      <c r="A251" s="81" t="s">
        <v>1099</v>
      </c>
      <c r="B251" s="17" t="s">
        <v>76</v>
      </c>
      <c r="C251" s="17" t="s">
        <v>54</v>
      </c>
      <c r="D251" s="17" t="s">
        <v>44</v>
      </c>
      <c r="E251" s="17" t="s">
        <v>1311</v>
      </c>
      <c r="F251" s="17" t="s">
        <v>105</v>
      </c>
      <c r="G251" s="85"/>
      <c r="H251" s="58"/>
      <c r="K251" s="191">
        <v>15000</v>
      </c>
      <c r="L251" s="168"/>
      <c r="M251" s="168">
        <f t="shared" si="9"/>
        <v>15000</v>
      </c>
      <c r="N251" s="167">
        <v>15000</v>
      </c>
      <c r="O251" s="168">
        <v>15000</v>
      </c>
      <c r="P251" s="168">
        <f t="shared" si="8"/>
        <v>15000</v>
      </c>
      <c r="Q251" s="168"/>
    </row>
    <row r="252" spans="1:17" ht="15.75">
      <c r="A252" s="106" t="s">
        <v>855</v>
      </c>
      <c r="B252" s="77" t="s">
        <v>76</v>
      </c>
      <c r="C252" s="77" t="s">
        <v>54</v>
      </c>
      <c r="D252" s="77" t="s">
        <v>1317</v>
      </c>
      <c r="E252" s="66"/>
      <c r="F252" s="66"/>
      <c r="G252" s="166">
        <f>G253</f>
        <v>300000</v>
      </c>
      <c r="H252" s="166">
        <f>H253</f>
        <v>300000</v>
      </c>
      <c r="K252" s="191">
        <v>300000</v>
      </c>
      <c r="L252" s="168"/>
      <c r="M252" s="168">
        <f t="shared" si="9"/>
        <v>600000</v>
      </c>
      <c r="N252" s="167">
        <v>300000</v>
      </c>
      <c r="O252" s="168">
        <v>300000</v>
      </c>
      <c r="P252" s="168">
        <f t="shared" si="8"/>
        <v>600000</v>
      </c>
      <c r="Q252" s="168"/>
    </row>
    <row r="253" spans="1:17" ht="32.25" customHeight="1">
      <c r="A253" s="102" t="s">
        <v>856</v>
      </c>
      <c r="B253" s="16" t="s">
        <v>76</v>
      </c>
      <c r="C253" s="16" t="s">
        <v>54</v>
      </c>
      <c r="D253" s="16" t="s">
        <v>1317</v>
      </c>
      <c r="E253" s="16" t="s">
        <v>1312</v>
      </c>
      <c r="F253" s="16" t="s">
        <v>105</v>
      </c>
      <c r="G253" s="87">
        <v>300000</v>
      </c>
      <c r="H253" s="87">
        <v>300000</v>
      </c>
      <c r="K253" s="191">
        <v>300000</v>
      </c>
      <c r="L253" s="168"/>
      <c r="M253" s="168">
        <f t="shared" si="9"/>
        <v>600000</v>
      </c>
      <c r="N253" s="167">
        <v>300000</v>
      </c>
      <c r="O253" s="168">
        <v>300000</v>
      </c>
      <c r="P253" s="168">
        <f t="shared" si="8"/>
        <v>600000</v>
      </c>
      <c r="Q253" s="168"/>
    </row>
    <row r="254" spans="1:17" ht="15.75">
      <c r="A254" s="106" t="s">
        <v>199</v>
      </c>
      <c r="B254" s="77" t="s">
        <v>76</v>
      </c>
      <c r="C254" s="77" t="s">
        <v>54</v>
      </c>
      <c r="D254" s="77" t="s">
        <v>1316</v>
      </c>
      <c r="E254" s="66"/>
      <c r="F254" s="66"/>
      <c r="G254" s="166">
        <f>G255</f>
        <v>0</v>
      </c>
      <c r="H254" s="82">
        <f>H255</f>
        <v>0</v>
      </c>
      <c r="K254" s="191">
        <v>0</v>
      </c>
      <c r="L254" s="168"/>
      <c r="M254" s="168">
        <f t="shared" si="9"/>
        <v>0</v>
      </c>
      <c r="N254" s="167">
        <v>0</v>
      </c>
      <c r="O254" s="168">
        <v>0</v>
      </c>
      <c r="P254" s="168">
        <f t="shared" si="8"/>
        <v>0</v>
      </c>
      <c r="Q254" s="168"/>
    </row>
    <row r="255" spans="1:17" ht="177.75" customHeight="1">
      <c r="A255" s="39" t="s">
        <v>712</v>
      </c>
      <c r="B255" s="17" t="s">
        <v>76</v>
      </c>
      <c r="C255" s="17" t="s">
        <v>54</v>
      </c>
      <c r="D255" s="17" t="s">
        <v>1316</v>
      </c>
      <c r="E255" s="17" t="s">
        <v>1196</v>
      </c>
      <c r="F255" s="17" t="s">
        <v>105</v>
      </c>
      <c r="G255" s="85"/>
      <c r="H255" s="58"/>
      <c r="K255" s="191">
        <v>0</v>
      </c>
      <c r="L255" s="168"/>
      <c r="M255" s="168">
        <f t="shared" si="9"/>
        <v>0</v>
      </c>
      <c r="N255" s="167">
        <v>0</v>
      </c>
      <c r="O255" s="168">
        <v>0</v>
      </c>
      <c r="P255" s="168">
        <f t="shared" si="8"/>
        <v>0</v>
      </c>
      <c r="Q255" s="168"/>
    </row>
    <row r="256" spans="1:17" ht="15.75">
      <c r="A256" s="79" t="s">
        <v>155</v>
      </c>
      <c r="B256" s="77" t="s">
        <v>76</v>
      </c>
      <c r="C256" s="77" t="s">
        <v>143</v>
      </c>
      <c r="D256" s="77" t="s">
        <v>364</v>
      </c>
      <c r="E256" s="77"/>
      <c r="F256" s="77"/>
      <c r="G256" s="166">
        <f>G257</f>
        <v>18000</v>
      </c>
      <c r="H256" s="82">
        <f>H257</f>
        <v>6000</v>
      </c>
      <c r="K256" s="191">
        <v>0</v>
      </c>
      <c r="L256" s="168"/>
      <c r="M256" s="168">
        <f t="shared" si="9"/>
        <v>18000</v>
      </c>
      <c r="N256" s="167">
        <v>0</v>
      </c>
      <c r="O256" s="168">
        <v>0</v>
      </c>
      <c r="P256" s="168">
        <f t="shared" si="8"/>
        <v>18000</v>
      </c>
      <c r="Q256" s="168"/>
    </row>
    <row r="257" spans="1:17" ht="15.75">
      <c r="A257" s="79" t="s">
        <v>199</v>
      </c>
      <c r="B257" s="77" t="s">
        <v>76</v>
      </c>
      <c r="C257" s="77" t="s">
        <v>143</v>
      </c>
      <c r="D257" s="77" t="s">
        <v>44</v>
      </c>
      <c r="E257" s="77"/>
      <c r="F257" s="77"/>
      <c r="G257" s="166">
        <f>G258+G259</f>
        <v>18000</v>
      </c>
      <c r="H257" s="82">
        <f>H258+H259</f>
        <v>6000</v>
      </c>
      <c r="K257" s="191">
        <v>0</v>
      </c>
      <c r="L257" s="168"/>
      <c r="M257" s="168">
        <f t="shared" si="9"/>
        <v>18000</v>
      </c>
      <c r="N257" s="167">
        <v>0</v>
      </c>
      <c r="O257" s="168">
        <v>0</v>
      </c>
      <c r="P257" s="168">
        <f t="shared" si="8"/>
        <v>18000</v>
      </c>
      <c r="Q257" s="168"/>
    </row>
    <row r="258" spans="1:17" ht="65.25" customHeight="1">
      <c r="A258" s="81" t="s">
        <v>719</v>
      </c>
      <c r="B258" s="17" t="s">
        <v>76</v>
      </c>
      <c r="C258" s="17" t="s">
        <v>143</v>
      </c>
      <c r="D258" s="17" t="s">
        <v>44</v>
      </c>
      <c r="E258" s="17" t="s">
        <v>1313</v>
      </c>
      <c r="F258" s="17" t="s">
        <v>104</v>
      </c>
      <c r="G258" s="85">
        <v>3000</v>
      </c>
      <c r="H258" s="115">
        <v>6000</v>
      </c>
      <c r="K258" s="191">
        <v>0</v>
      </c>
      <c r="L258" s="168"/>
      <c r="M258" s="168">
        <f t="shared" si="9"/>
        <v>3000</v>
      </c>
      <c r="N258" s="167">
        <v>0</v>
      </c>
      <c r="O258" s="168">
        <v>0</v>
      </c>
      <c r="P258" s="168">
        <f t="shared" si="8"/>
        <v>3000</v>
      </c>
      <c r="Q258" s="168"/>
    </row>
    <row r="259" spans="1:17" ht="77.25" customHeight="1">
      <c r="A259" s="81" t="s">
        <v>611</v>
      </c>
      <c r="B259" s="72" t="s">
        <v>76</v>
      </c>
      <c r="C259" s="72" t="s">
        <v>143</v>
      </c>
      <c r="D259" s="72" t="s">
        <v>44</v>
      </c>
      <c r="E259" s="72" t="s">
        <v>1349</v>
      </c>
      <c r="F259" s="72" t="s">
        <v>104</v>
      </c>
      <c r="G259" s="120">
        <v>15000</v>
      </c>
      <c r="H259" s="115"/>
      <c r="K259" s="191">
        <v>0</v>
      </c>
      <c r="L259" s="168"/>
      <c r="M259" s="168">
        <f t="shared" si="9"/>
        <v>15000</v>
      </c>
      <c r="N259" s="167">
        <v>0</v>
      </c>
      <c r="O259" s="168">
        <v>0</v>
      </c>
      <c r="P259" s="168">
        <f t="shared" si="8"/>
        <v>15000</v>
      </c>
      <c r="Q259" s="168"/>
    </row>
    <row r="260" spans="1:17" ht="31.5">
      <c r="A260" s="110" t="s">
        <v>151</v>
      </c>
      <c r="B260" s="111" t="s">
        <v>183</v>
      </c>
      <c r="C260" s="111"/>
      <c r="D260" s="111"/>
      <c r="E260" s="111"/>
      <c r="F260" s="111"/>
      <c r="G260" s="313">
        <f>G261+G267</f>
        <v>1923557.65</v>
      </c>
      <c r="H260" s="94">
        <f>H261+H267</f>
        <v>1923557.65</v>
      </c>
      <c r="K260" s="191">
        <v>1435259.0599999998</v>
      </c>
      <c r="L260" s="168"/>
      <c r="M260" s="168">
        <f t="shared" si="9"/>
        <v>3358816.71</v>
      </c>
      <c r="N260" s="167">
        <v>1435259.0599999998</v>
      </c>
      <c r="O260" s="168">
        <v>1435259.0599999998</v>
      </c>
      <c r="P260" s="168">
        <f t="shared" si="8"/>
        <v>3358816.71</v>
      </c>
      <c r="Q260" s="168"/>
    </row>
    <row r="261" spans="1:17" ht="15.75">
      <c r="A261" s="112" t="s">
        <v>176</v>
      </c>
      <c r="B261" s="77" t="s">
        <v>183</v>
      </c>
      <c r="C261" s="77" t="s">
        <v>54</v>
      </c>
      <c r="D261" s="77" t="s">
        <v>364</v>
      </c>
      <c r="E261" s="77"/>
      <c r="F261" s="77"/>
      <c r="G261" s="166">
        <f>G262</f>
        <v>1923557.65</v>
      </c>
      <c r="H261" s="82">
        <f>H262</f>
        <v>1923557.65</v>
      </c>
      <c r="K261" s="191">
        <v>1435259.0599999998</v>
      </c>
      <c r="L261" s="168"/>
      <c r="M261" s="168">
        <f t="shared" si="9"/>
        <v>3358816.71</v>
      </c>
      <c r="N261" s="167">
        <v>1435259.0599999998</v>
      </c>
      <c r="O261" s="168">
        <v>1435259.0599999998</v>
      </c>
      <c r="P261" s="168">
        <f t="shared" si="8"/>
        <v>3358816.71</v>
      </c>
      <c r="Q261" s="168"/>
    </row>
    <row r="262" spans="1:17" ht="47.25">
      <c r="A262" s="112" t="s">
        <v>405</v>
      </c>
      <c r="B262" s="18" t="s">
        <v>183</v>
      </c>
      <c r="C262" s="18" t="s">
        <v>54</v>
      </c>
      <c r="D262" s="18" t="s">
        <v>44</v>
      </c>
      <c r="E262" s="18"/>
      <c r="F262" s="18"/>
      <c r="G262" s="166">
        <f>SUM(G263:G266)</f>
        <v>1923557.65</v>
      </c>
      <c r="H262" s="166">
        <f>SUM(H263:H266)</f>
        <v>1923557.65</v>
      </c>
      <c r="K262" s="191">
        <v>1435259.0599999998</v>
      </c>
      <c r="L262" s="168"/>
      <c r="M262" s="168">
        <f t="shared" si="9"/>
        <v>3358816.71</v>
      </c>
      <c r="N262" s="167">
        <v>1435259.0599999998</v>
      </c>
      <c r="O262" s="168">
        <v>1435259.0599999998</v>
      </c>
      <c r="P262" s="168">
        <f t="shared" si="8"/>
        <v>3358816.71</v>
      </c>
      <c r="Q262" s="168"/>
    </row>
    <row r="263" spans="1:17" ht="96.75" customHeight="1">
      <c r="A263" s="39" t="s">
        <v>242</v>
      </c>
      <c r="B263" s="17" t="s">
        <v>183</v>
      </c>
      <c r="C263" s="17" t="s">
        <v>54</v>
      </c>
      <c r="D263" s="17" t="s">
        <v>44</v>
      </c>
      <c r="E263" s="17" t="s">
        <v>1314</v>
      </c>
      <c r="F263" s="17" t="s">
        <v>103</v>
      </c>
      <c r="G263" s="85">
        <v>1246621.25</v>
      </c>
      <c r="H263" s="127">
        <v>1246621.25</v>
      </c>
      <c r="K263" s="191">
        <v>1198682.66</v>
      </c>
      <c r="L263" s="168"/>
      <c r="M263" s="168">
        <f t="shared" si="9"/>
        <v>2445303.91</v>
      </c>
      <c r="N263" s="167">
        <v>1198682.66</v>
      </c>
      <c r="O263" s="168">
        <v>1198682.66</v>
      </c>
      <c r="P263" s="168">
        <f t="shared" si="8"/>
        <v>2445303.91</v>
      </c>
      <c r="Q263" s="168"/>
    </row>
    <row r="264" spans="1:17" ht="65.25" customHeight="1">
      <c r="A264" s="39" t="s">
        <v>389</v>
      </c>
      <c r="B264" s="17" t="s">
        <v>183</v>
      </c>
      <c r="C264" s="17" t="s">
        <v>54</v>
      </c>
      <c r="D264" s="17" t="s">
        <v>44</v>
      </c>
      <c r="E264" s="17" t="s">
        <v>1314</v>
      </c>
      <c r="F264" s="17" t="s">
        <v>104</v>
      </c>
      <c r="G264" s="85">
        <v>236576.4</v>
      </c>
      <c r="H264" s="268">
        <f>500+4000+5000+210966.4+16110</f>
        <v>236576.4</v>
      </c>
      <c r="K264" s="191">
        <v>236576.4</v>
      </c>
      <c r="L264" s="168"/>
      <c r="M264" s="168">
        <f t="shared" si="9"/>
        <v>473152.8</v>
      </c>
      <c r="N264" s="167">
        <v>236576.4</v>
      </c>
      <c r="O264" s="168">
        <v>236576.4</v>
      </c>
      <c r="P264" s="168">
        <f t="shared" si="8"/>
        <v>473152.8</v>
      </c>
      <c r="Q264" s="168"/>
    </row>
    <row r="265" spans="1:17" ht="106.5" customHeight="1">
      <c r="A265" s="38" t="s">
        <v>1342</v>
      </c>
      <c r="B265" s="17" t="s">
        <v>183</v>
      </c>
      <c r="C265" s="17" t="s">
        <v>54</v>
      </c>
      <c r="D265" s="17" t="s">
        <v>44</v>
      </c>
      <c r="E265" s="17" t="s">
        <v>1350</v>
      </c>
      <c r="F265" s="17" t="s">
        <v>103</v>
      </c>
      <c r="G265" s="85">
        <v>434873.21</v>
      </c>
      <c r="H265" s="268">
        <v>434873.21</v>
      </c>
      <c r="L265" s="168"/>
      <c r="M265" s="168"/>
      <c r="O265" s="168"/>
      <c r="P265" s="168"/>
      <c r="Q265" s="168"/>
    </row>
    <row r="266" spans="1:17" ht="68.25" customHeight="1">
      <c r="A266" s="38" t="s">
        <v>1411</v>
      </c>
      <c r="B266" s="17" t="s">
        <v>183</v>
      </c>
      <c r="C266" s="17" t="s">
        <v>54</v>
      </c>
      <c r="D266" s="17" t="s">
        <v>44</v>
      </c>
      <c r="E266" s="17" t="s">
        <v>1350</v>
      </c>
      <c r="F266" s="17" t="s">
        <v>104</v>
      </c>
      <c r="G266" s="85">
        <v>5486.79</v>
      </c>
      <c r="H266" s="268">
        <v>5486.79</v>
      </c>
      <c r="L266" s="168"/>
      <c r="M266" s="168"/>
      <c r="O266" s="168"/>
      <c r="P266" s="168"/>
      <c r="Q266" s="168"/>
    </row>
    <row r="267" spans="1:17" ht="15.75">
      <c r="A267" s="112" t="s">
        <v>155</v>
      </c>
      <c r="B267" s="18" t="s">
        <v>183</v>
      </c>
      <c r="C267" s="18" t="s">
        <v>143</v>
      </c>
      <c r="D267" s="77" t="s">
        <v>364</v>
      </c>
      <c r="E267" s="66"/>
      <c r="F267" s="66"/>
      <c r="G267" s="166">
        <f>G268</f>
        <v>0</v>
      </c>
      <c r="H267" s="82">
        <f>H268</f>
        <v>0</v>
      </c>
      <c r="K267" s="191">
        <v>0</v>
      </c>
      <c r="L267" s="168"/>
      <c r="M267" s="168">
        <f t="shared" si="9"/>
        <v>0</v>
      </c>
      <c r="N267" s="167">
        <v>0</v>
      </c>
      <c r="O267" s="168">
        <v>0</v>
      </c>
      <c r="P267" s="168">
        <f t="shared" si="8"/>
        <v>0</v>
      </c>
      <c r="Q267" s="168"/>
    </row>
    <row r="268" spans="1:17" ht="15.75">
      <c r="A268" s="112" t="s">
        <v>199</v>
      </c>
      <c r="B268" s="18" t="s">
        <v>183</v>
      </c>
      <c r="C268" s="18" t="s">
        <v>143</v>
      </c>
      <c r="D268" s="18" t="s">
        <v>44</v>
      </c>
      <c r="E268" s="18"/>
      <c r="F268" s="18"/>
      <c r="G268" s="166">
        <f>G269+G270</f>
        <v>0</v>
      </c>
      <c r="H268" s="82">
        <f>H269+H270</f>
        <v>0</v>
      </c>
      <c r="K268" s="191">
        <v>0</v>
      </c>
      <c r="L268" s="168"/>
      <c r="M268" s="168">
        <f t="shared" si="9"/>
        <v>0</v>
      </c>
      <c r="N268" s="167">
        <v>0</v>
      </c>
      <c r="O268" s="168">
        <v>0</v>
      </c>
      <c r="P268" s="168">
        <f t="shared" si="8"/>
        <v>0</v>
      </c>
      <c r="Q268" s="168"/>
    </row>
    <row r="269" spans="1:17" ht="70.5" customHeight="1">
      <c r="A269" s="81" t="s">
        <v>609</v>
      </c>
      <c r="B269" s="17" t="s">
        <v>183</v>
      </c>
      <c r="C269" s="17" t="s">
        <v>143</v>
      </c>
      <c r="D269" s="17" t="s">
        <v>44</v>
      </c>
      <c r="E269" s="17" t="s">
        <v>1315</v>
      </c>
      <c r="F269" s="17" t="s">
        <v>104</v>
      </c>
      <c r="G269" s="85"/>
      <c r="H269" s="115"/>
      <c r="K269" s="191">
        <v>0</v>
      </c>
      <c r="L269" s="168"/>
      <c r="M269" s="168">
        <f t="shared" si="9"/>
        <v>0</v>
      </c>
      <c r="N269" s="167">
        <v>0</v>
      </c>
      <c r="O269" s="168">
        <v>0</v>
      </c>
      <c r="P269" s="168">
        <f t="shared" si="8"/>
        <v>0</v>
      </c>
      <c r="Q269" s="168"/>
    </row>
    <row r="270" spans="1:17" ht="63" hidden="1">
      <c r="A270" s="81" t="s">
        <v>653</v>
      </c>
      <c r="B270" s="17" t="s">
        <v>183</v>
      </c>
      <c r="C270" s="17" t="s">
        <v>208</v>
      </c>
      <c r="D270" s="17" t="s">
        <v>878</v>
      </c>
      <c r="E270" s="17" t="s">
        <v>671</v>
      </c>
      <c r="F270" s="17" t="s">
        <v>104</v>
      </c>
      <c r="G270" s="85"/>
      <c r="H270" s="115">
        <v>0</v>
      </c>
      <c r="K270" s="191">
        <v>0</v>
      </c>
      <c r="L270" s="168"/>
      <c r="M270" s="168">
        <f t="shared" si="9"/>
        <v>0</v>
      </c>
      <c r="N270" s="167">
        <v>0</v>
      </c>
      <c r="O270" s="168">
        <v>0</v>
      </c>
      <c r="P270" s="168">
        <f t="shared" si="8"/>
        <v>0</v>
      </c>
      <c r="Q270" s="168"/>
    </row>
    <row r="271" spans="1:17" ht="15.75">
      <c r="A271" s="110" t="s">
        <v>858</v>
      </c>
      <c r="B271" s="111"/>
      <c r="C271" s="111"/>
      <c r="D271" s="111"/>
      <c r="E271" s="111"/>
      <c r="F271" s="111"/>
      <c r="G271" s="313">
        <f>G11+G160+G171+G245+G260</f>
        <v>360826996.71</v>
      </c>
      <c r="H271" s="94">
        <f>H11+H160+H171+H245+H260</f>
        <v>341228981.82</v>
      </c>
      <c r="K271" s="191">
        <v>364571460.24</v>
      </c>
      <c r="L271" s="168"/>
      <c r="M271" s="168">
        <f t="shared" si="9"/>
        <v>725398456.95</v>
      </c>
      <c r="N271" s="167">
        <v>367647717.03000003</v>
      </c>
      <c r="O271" s="168">
        <v>382674274.47</v>
      </c>
      <c r="P271" s="168">
        <f t="shared" si="8"/>
        <v>743501271.1800001</v>
      </c>
      <c r="Q271" s="168"/>
    </row>
  </sheetData>
  <sheetProtection/>
  <mergeCells count="11">
    <mergeCell ref="B1:H1"/>
    <mergeCell ref="B2:H2"/>
    <mergeCell ref="B3:H3"/>
    <mergeCell ref="A5:H6"/>
    <mergeCell ref="A8:A9"/>
    <mergeCell ref="B8:B9"/>
    <mergeCell ref="C8:C9"/>
    <mergeCell ref="D8:D9"/>
    <mergeCell ref="E8:E9"/>
    <mergeCell ref="F8:F9"/>
    <mergeCell ref="G8:H8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80" zoomScaleNormal="90" zoomScaleSheetLayoutView="80" zoomScalePageLayoutView="0" workbookViewId="0" topLeftCell="A1">
      <selection activeCell="F14" sqref="F14"/>
    </sheetView>
  </sheetViews>
  <sheetFormatPr defaultColWidth="9.140625" defaultRowHeight="12.75"/>
  <cols>
    <col min="1" max="1" width="9.140625" style="29" customWidth="1"/>
    <col min="2" max="2" width="21.7109375" style="29" customWidth="1"/>
    <col min="3" max="4" width="12.8515625" style="29" customWidth="1"/>
    <col min="5" max="5" width="10.00390625" style="29" customWidth="1"/>
    <col min="6" max="6" width="16.140625" style="29" customWidth="1"/>
    <col min="7" max="7" width="13.7109375" style="29" customWidth="1"/>
    <col min="8" max="8" width="14.00390625" style="29" customWidth="1"/>
    <col min="9" max="9" width="17.28125" style="29" hidden="1" customWidth="1"/>
    <col min="10" max="10" width="15.7109375" style="29" hidden="1" customWidth="1"/>
    <col min="11" max="16384" width="9.140625" style="29" customWidth="1"/>
  </cols>
  <sheetData>
    <row r="1" spans="1:8" ht="15.75">
      <c r="A1" s="4"/>
      <c r="B1" s="4"/>
      <c r="D1" s="24"/>
      <c r="E1" s="24"/>
      <c r="G1" s="24"/>
      <c r="H1" s="28" t="s">
        <v>201</v>
      </c>
    </row>
    <row r="2" spans="1:8" ht="15.75">
      <c r="A2" s="4"/>
      <c r="B2" s="4"/>
      <c r="E2" s="24"/>
      <c r="F2" s="24"/>
      <c r="G2" s="24"/>
      <c r="H2" s="28" t="s">
        <v>75</v>
      </c>
    </row>
    <row r="3" spans="1:8" ht="15.75">
      <c r="A3" s="4"/>
      <c r="B3" s="4"/>
      <c r="C3" s="30"/>
      <c r="E3" s="24"/>
      <c r="F3" s="24"/>
      <c r="G3" s="24" t="s">
        <v>1321</v>
      </c>
      <c r="H3" s="28"/>
    </row>
    <row r="4" spans="1:8" ht="15.75">
      <c r="A4" s="4"/>
      <c r="B4" s="4"/>
      <c r="C4" s="30"/>
      <c r="E4" s="24"/>
      <c r="F4" s="24"/>
      <c r="G4" s="24"/>
      <c r="H4" s="28"/>
    </row>
    <row r="5" spans="1:6" ht="15.75">
      <c r="A5" s="4"/>
      <c r="B5" s="4"/>
      <c r="C5" s="30"/>
      <c r="D5" s="28"/>
      <c r="E5" s="28"/>
      <c r="F5" s="28"/>
    </row>
    <row r="6" spans="1:8" ht="15.75">
      <c r="A6" s="4"/>
      <c r="B6" s="4"/>
      <c r="C6" s="1"/>
      <c r="D6" s="2"/>
      <c r="E6" s="2"/>
      <c r="H6" s="28" t="s">
        <v>421</v>
      </c>
    </row>
    <row r="7" spans="1:8" ht="65.25" customHeight="1" thickBot="1">
      <c r="A7" s="475" t="s">
        <v>1152</v>
      </c>
      <c r="B7" s="475"/>
      <c r="C7" s="475"/>
      <c r="D7" s="475"/>
      <c r="E7" s="475"/>
      <c r="F7" s="475"/>
      <c r="G7" s="475"/>
      <c r="H7" s="475"/>
    </row>
    <row r="8" spans="1:8" ht="15.75">
      <c r="A8" s="476" t="s">
        <v>145</v>
      </c>
      <c r="B8" s="476" t="s">
        <v>146</v>
      </c>
      <c r="C8" s="476" t="s">
        <v>178</v>
      </c>
      <c r="D8" s="476" t="s">
        <v>196</v>
      </c>
      <c r="E8" s="476" t="s">
        <v>200</v>
      </c>
      <c r="F8" s="289" t="s">
        <v>423</v>
      </c>
      <c r="G8" s="476" t="s">
        <v>602</v>
      </c>
      <c r="H8" s="476" t="s">
        <v>1147</v>
      </c>
    </row>
    <row r="9" spans="1:8" ht="16.5" thickBot="1">
      <c r="A9" s="477"/>
      <c r="B9" s="477"/>
      <c r="C9" s="477"/>
      <c r="D9" s="477"/>
      <c r="E9" s="477"/>
      <c r="F9" s="27"/>
      <c r="G9" s="477"/>
      <c r="H9" s="477"/>
    </row>
    <row r="10" spans="1:8" ht="16.5" thickBot="1">
      <c r="A10" s="31" t="s">
        <v>97</v>
      </c>
      <c r="B10" s="472" t="s">
        <v>98</v>
      </c>
      <c r="C10" s="473"/>
      <c r="D10" s="473"/>
      <c r="E10" s="473"/>
      <c r="F10" s="473"/>
      <c r="G10" s="473"/>
      <c r="H10" s="474"/>
    </row>
    <row r="11" spans="1:8" ht="16.5" thickBot="1">
      <c r="A11" s="25">
        <v>1</v>
      </c>
      <c r="B11" s="32" t="s">
        <v>121</v>
      </c>
      <c r="C11" s="33" t="s">
        <v>425</v>
      </c>
      <c r="D11" s="33" t="s">
        <v>1041</v>
      </c>
      <c r="E11" s="33" t="s">
        <v>1042</v>
      </c>
      <c r="F11" s="290">
        <v>94723.52</v>
      </c>
      <c r="G11" s="34"/>
      <c r="H11" s="34"/>
    </row>
    <row r="12" spans="1:8" ht="16.5" thickBot="1">
      <c r="A12" s="25">
        <v>2</v>
      </c>
      <c r="B12" s="32" t="s">
        <v>122</v>
      </c>
      <c r="C12" s="33" t="s">
        <v>425</v>
      </c>
      <c r="D12" s="33" t="s">
        <v>1041</v>
      </c>
      <c r="E12" s="33" t="s">
        <v>1042</v>
      </c>
      <c r="F12" s="291">
        <v>163852.69</v>
      </c>
      <c r="G12" s="34"/>
      <c r="H12" s="34"/>
    </row>
    <row r="13" spans="1:8" ht="16.5" thickBot="1">
      <c r="A13" s="25">
        <v>3</v>
      </c>
      <c r="B13" s="32" t="s">
        <v>123</v>
      </c>
      <c r="C13" s="33" t="s">
        <v>425</v>
      </c>
      <c r="D13" s="33" t="s">
        <v>1041</v>
      </c>
      <c r="E13" s="33" t="s">
        <v>1042</v>
      </c>
      <c r="F13" s="291">
        <v>109650.48</v>
      </c>
      <c r="G13" s="34"/>
      <c r="H13" s="34"/>
    </row>
    <row r="14" spans="1:8" ht="16.5" thickBot="1">
      <c r="A14" s="25">
        <v>4</v>
      </c>
      <c r="B14" s="32" t="s">
        <v>124</v>
      </c>
      <c r="C14" s="33" t="s">
        <v>425</v>
      </c>
      <c r="D14" s="33" t="s">
        <v>1041</v>
      </c>
      <c r="E14" s="33" t="s">
        <v>1042</v>
      </c>
      <c r="F14" s="291">
        <v>42906.53</v>
      </c>
      <c r="G14" s="34"/>
      <c r="H14" s="34"/>
    </row>
    <row r="15" spans="1:8" ht="16.5" thickBot="1">
      <c r="A15" s="25">
        <v>5</v>
      </c>
      <c r="B15" s="32" t="s">
        <v>125</v>
      </c>
      <c r="C15" s="33" t="s">
        <v>425</v>
      </c>
      <c r="D15" s="33" t="s">
        <v>1041</v>
      </c>
      <c r="E15" s="33" t="s">
        <v>1042</v>
      </c>
      <c r="F15" s="291">
        <v>94359.91</v>
      </c>
      <c r="G15" s="34"/>
      <c r="H15" s="34"/>
    </row>
    <row r="16" spans="1:8" ht="16.5" thickBot="1">
      <c r="A16" s="25">
        <v>6</v>
      </c>
      <c r="B16" s="32" t="s">
        <v>126</v>
      </c>
      <c r="C16" s="33" t="s">
        <v>425</v>
      </c>
      <c r="D16" s="33" t="s">
        <v>1041</v>
      </c>
      <c r="E16" s="33" t="s">
        <v>1042</v>
      </c>
      <c r="F16" s="291">
        <v>37778.01</v>
      </c>
      <c r="G16" s="34"/>
      <c r="H16" s="34"/>
    </row>
    <row r="17" spans="1:8" ht="16.5" thickBot="1">
      <c r="A17" s="25">
        <v>7</v>
      </c>
      <c r="B17" s="32" t="s">
        <v>127</v>
      </c>
      <c r="C17" s="33" t="s">
        <v>425</v>
      </c>
      <c r="D17" s="33" t="s">
        <v>1041</v>
      </c>
      <c r="E17" s="33" t="s">
        <v>1042</v>
      </c>
      <c r="F17" s="291">
        <v>45465.36</v>
      </c>
      <c r="G17" s="34"/>
      <c r="H17" s="34"/>
    </row>
    <row r="18" spans="1:8" ht="16.5" thickBot="1">
      <c r="A18" s="32"/>
      <c r="B18" s="137" t="s">
        <v>128</v>
      </c>
      <c r="C18" s="138"/>
      <c r="D18" s="139"/>
      <c r="E18" s="138"/>
      <c r="F18" s="141">
        <f>SUM(F11:F17)</f>
        <v>588736.5</v>
      </c>
      <c r="G18" s="292">
        <f>SUM(G11:G17)</f>
        <v>0</v>
      </c>
      <c r="H18" s="292">
        <f>SUM(H11:H17)</f>
        <v>0</v>
      </c>
    </row>
    <row r="19" spans="1:8" ht="15.75">
      <c r="A19" s="347"/>
      <c r="B19" s="348"/>
      <c r="C19" s="349"/>
      <c r="D19" s="350"/>
      <c r="E19" s="349"/>
      <c r="F19" s="352"/>
      <c r="G19" s="353"/>
      <c r="H19" s="353"/>
    </row>
    <row r="20" ht="12.75">
      <c r="F20" s="293"/>
    </row>
    <row r="21" spans="1:8" ht="15.75">
      <c r="A21" s="4"/>
      <c r="B21" s="4"/>
      <c r="C21" s="1"/>
      <c r="D21" s="2"/>
      <c r="E21" s="2"/>
      <c r="H21" s="28" t="s">
        <v>1040</v>
      </c>
    </row>
    <row r="22" spans="1:8" ht="149.25" customHeight="1" thickBot="1">
      <c r="A22" s="475" t="s">
        <v>1153</v>
      </c>
      <c r="B22" s="475"/>
      <c r="C22" s="475"/>
      <c r="D22" s="475"/>
      <c r="E22" s="475"/>
      <c r="F22" s="475"/>
      <c r="G22" s="475"/>
      <c r="H22" s="475"/>
    </row>
    <row r="23" spans="1:8" ht="15.75">
      <c r="A23" s="476" t="s">
        <v>145</v>
      </c>
      <c r="B23" s="476" t="s">
        <v>146</v>
      </c>
      <c r="C23" s="476" t="s">
        <v>178</v>
      </c>
      <c r="D23" s="476" t="s">
        <v>196</v>
      </c>
      <c r="E23" s="476" t="s">
        <v>200</v>
      </c>
      <c r="F23" s="289" t="s">
        <v>423</v>
      </c>
      <c r="G23" s="476" t="s">
        <v>602</v>
      </c>
      <c r="H23" s="476" t="s">
        <v>1147</v>
      </c>
    </row>
    <row r="24" spans="1:8" ht="16.5" thickBot="1">
      <c r="A24" s="477"/>
      <c r="B24" s="477"/>
      <c r="C24" s="477"/>
      <c r="D24" s="477"/>
      <c r="E24" s="477"/>
      <c r="F24" s="27"/>
      <c r="G24" s="477"/>
      <c r="H24" s="477"/>
    </row>
    <row r="25" spans="1:8" ht="16.5" thickBot="1">
      <c r="A25" s="31" t="s">
        <v>97</v>
      </c>
      <c r="B25" s="472" t="s">
        <v>98</v>
      </c>
      <c r="C25" s="473"/>
      <c r="D25" s="473"/>
      <c r="E25" s="473"/>
      <c r="F25" s="473"/>
      <c r="G25" s="473"/>
      <c r="H25" s="474"/>
    </row>
    <row r="26" spans="1:9" ht="16.5" thickBot="1">
      <c r="A26" s="25">
        <v>1</v>
      </c>
      <c r="B26" s="32" t="s">
        <v>121</v>
      </c>
      <c r="C26" s="33" t="s">
        <v>65</v>
      </c>
      <c r="D26" s="33" t="s">
        <v>1044</v>
      </c>
      <c r="E26" s="33" t="s">
        <v>1042</v>
      </c>
      <c r="F26" s="290">
        <v>196626.96</v>
      </c>
      <c r="G26" s="34"/>
      <c r="H26" s="34"/>
      <c r="I26" s="293">
        <v>259525.74</v>
      </c>
    </row>
    <row r="27" spans="1:9" ht="16.5" thickBot="1">
      <c r="A27" s="25">
        <v>2</v>
      </c>
      <c r="B27" s="32" t="s">
        <v>122</v>
      </c>
      <c r="C27" s="33" t="s">
        <v>65</v>
      </c>
      <c r="D27" s="33" t="s">
        <v>1044</v>
      </c>
      <c r="E27" s="33" t="s">
        <v>1042</v>
      </c>
      <c r="F27" s="291">
        <v>438041.76</v>
      </c>
      <c r="G27" s="34"/>
      <c r="H27" s="34"/>
      <c r="I27" s="293">
        <v>660328.5</v>
      </c>
    </row>
    <row r="28" spans="1:9" ht="16.5" thickBot="1">
      <c r="A28" s="25">
        <v>3</v>
      </c>
      <c r="B28" s="32" t="s">
        <v>123</v>
      </c>
      <c r="C28" s="33" t="s">
        <v>65</v>
      </c>
      <c r="D28" s="33" t="s">
        <v>1044</v>
      </c>
      <c r="E28" s="33" t="s">
        <v>1042</v>
      </c>
      <c r="F28" s="291">
        <v>402454</v>
      </c>
      <c r="G28" s="34"/>
      <c r="H28" s="34"/>
      <c r="I28" s="293">
        <v>624696.59</v>
      </c>
    </row>
    <row r="29" spans="1:9" ht="16.5" thickBot="1">
      <c r="A29" s="25">
        <v>4</v>
      </c>
      <c r="B29" s="32" t="s">
        <v>124</v>
      </c>
      <c r="C29" s="33" t="s">
        <v>65</v>
      </c>
      <c r="D29" s="33" t="s">
        <v>1044</v>
      </c>
      <c r="E29" s="33" t="s">
        <v>1042</v>
      </c>
      <c r="F29" s="291">
        <v>260769.82</v>
      </c>
      <c r="G29" s="34"/>
      <c r="H29" s="34"/>
      <c r="I29" s="293">
        <v>404193.01</v>
      </c>
    </row>
    <row r="30" spans="1:9" ht="16.5" thickBot="1">
      <c r="A30" s="25">
        <v>5</v>
      </c>
      <c r="B30" s="32" t="s">
        <v>125</v>
      </c>
      <c r="C30" s="33" t="s">
        <v>65</v>
      </c>
      <c r="D30" s="33" t="s">
        <v>1044</v>
      </c>
      <c r="E30" s="33" t="s">
        <v>1042</v>
      </c>
      <c r="F30" s="291">
        <v>298146.07</v>
      </c>
      <c r="G30" s="34"/>
      <c r="H30" s="34"/>
      <c r="I30" s="293">
        <v>462754.57</v>
      </c>
    </row>
    <row r="31" spans="1:9" ht="16.5" thickBot="1">
      <c r="A31" s="25">
        <v>6</v>
      </c>
      <c r="B31" s="32" t="s">
        <v>126</v>
      </c>
      <c r="C31" s="33" t="s">
        <v>65</v>
      </c>
      <c r="D31" s="33" t="s">
        <v>1044</v>
      </c>
      <c r="E31" s="33" t="s">
        <v>1042</v>
      </c>
      <c r="F31" s="291">
        <v>243597.36</v>
      </c>
      <c r="G31" s="34"/>
      <c r="H31" s="34"/>
      <c r="I31" s="293">
        <v>376678.78</v>
      </c>
    </row>
    <row r="32" spans="1:9" ht="16.5" thickBot="1">
      <c r="A32" s="25">
        <v>7</v>
      </c>
      <c r="B32" s="32" t="s">
        <v>127</v>
      </c>
      <c r="C32" s="33" t="s">
        <v>65</v>
      </c>
      <c r="D32" s="33" t="s">
        <v>1044</v>
      </c>
      <c r="E32" s="33" t="s">
        <v>1042</v>
      </c>
      <c r="F32" s="291">
        <v>250523.94</v>
      </c>
      <c r="G32" s="34"/>
      <c r="H32" s="34"/>
      <c r="I32" s="293">
        <v>388311.91000000003</v>
      </c>
    </row>
    <row r="33" spans="1:10" ht="16.5" thickBot="1">
      <c r="A33" s="32"/>
      <c r="B33" s="137" t="s">
        <v>128</v>
      </c>
      <c r="C33" s="138"/>
      <c r="D33" s="139"/>
      <c r="E33" s="138"/>
      <c r="F33" s="295">
        <f>SUM(F26:F32)</f>
        <v>2090159.9100000001</v>
      </c>
      <c r="G33" s="140">
        <f>SUM(G26:G32)</f>
        <v>0</v>
      </c>
      <c r="H33" s="140">
        <f>SUM(H26:H32)</f>
        <v>0</v>
      </c>
      <c r="I33" s="293">
        <v>3176489.1000000006</v>
      </c>
      <c r="J33" s="294">
        <f>F33-I33</f>
        <v>-1086329.1900000004</v>
      </c>
    </row>
    <row r="34" ht="12.75">
      <c r="F34" s="294"/>
    </row>
    <row r="36" spans="1:8" ht="15.75">
      <c r="A36" s="4"/>
      <c r="B36" s="4"/>
      <c r="C36" s="1"/>
      <c r="D36" s="2"/>
      <c r="E36" s="2"/>
      <c r="H36" s="28" t="s">
        <v>1043</v>
      </c>
    </row>
    <row r="37" spans="1:8" ht="82.5" customHeight="1" thickBot="1">
      <c r="A37" s="475" t="s">
        <v>1154</v>
      </c>
      <c r="B37" s="475"/>
      <c r="C37" s="475"/>
      <c r="D37" s="475"/>
      <c r="E37" s="475"/>
      <c r="F37" s="475"/>
      <c r="G37" s="475"/>
      <c r="H37" s="475"/>
    </row>
    <row r="38" spans="1:8" ht="15.75">
      <c r="A38" s="476" t="s">
        <v>145</v>
      </c>
      <c r="B38" s="476" t="s">
        <v>146</v>
      </c>
      <c r="C38" s="476" t="s">
        <v>178</v>
      </c>
      <c r="D38" s="476" t="s">
        <v>196</v>
      </c>
      <c r="E38" s="476" t="s">
        <v>200</v>
      </c>
      <c r="F38" s="289" t="s">
        <v>423</v>
      </c>
      <c r="G38" s="476" t="s">
        <v>602</v>
      </c>
      <c r="H38" s="476" t="s">
        <v>1147</v>
      </c>
    </row>
    <row r="39" spans="1:8" ht="16.5" thickBot="1">
      <c r="A39" s="477"/>
      <c r="B39" s="477"/>
      <c r="C39" s="477"/>
      <c r="D39" s="477"/>
      <c r="E39" s="477"/>
      <c r="F39" s="27"/>
      <c r="G39" s="477"/>
      <c r="H39" s="477"/>
    </row>
    <row r="40" spans="1:8" ht="16.5" thickBot="1">
      <c r="A40" s="31" t="s">
        <v>97</v>
      </c>
      <c r="B40" s="472" t="s">
        <v>98</v>
      </c>
      <c r="C40" s="473"/>
      <c r="D40" s="473"/>
      <c r="E40" s="473"/>
      <c r="F40" s="473"/>
      <c r="G40" s="473"/>
      <c r="H40" s="474"/>
    </row>
    <row r="41" spans="1:8" ht="16.5" thickBot="1">
      <c r="A41" s="25">
        <v>1</v>
      </c>
      <c r="B41" s="32" t="s">
        <v>121</v>
      </c>
      <c r="C41" s="33" t="s">
        <v>425</v>
      </c>
      <c r="D41" s="33" t="s">
        <v>1045</v>
      </c>
      <c r="E41" s="33" t="s">
        <v>1042</v>
      </c>
      <c r="F41" s="296">
        <v>133980</v>
      </c>
      <c r="G41" s="34"/>
      <c r="H41" s="34"/>
    </row>
    <row r="42" spans="1:8" ht="16.5" thickBot="1">
      <c r="A42" s="25">
        <v>2</v>
      </c>
      <c r="B42" s="32" t="s">
        <v>122</v>
      </c>
      <c r="C42" s="33" t="s">
        <v>425</v>
      </c>
      <c r="D42" s="33" t="s">
        <v>1045</v>
      </c>
      <c r="E42" s="33" t="s">
        <v>1042</v>
      </c>
      <c r="F42" s="297">
        <v>74448</v>
      </c>
      <c r="G42" s="34"/>
      <c r="H42" s="34"/>
    </row>
    <row r="43" spans="1:8" ht="16.5" thickBot="1">
      <c r="A43" s="25">
        <v>3</v>
      </c>
      <c r="B43" s="32" t="s">
        <v>123</v>
      </c>
      <c r="C43" s="33" t="s">
        <v>425</v>
      </c>
      <c r="D43" s="33" t="s">
        <v>1045</v>
      </c>
      <c r="E43" s="33" t="s">
        <v>1042</v>
      </c>
      <c r="F43" s="297">
        <v>228228</v>
      </c>
      <c r="G43" s="34"/>
      <c r="H43" s="34"/>
    </row>
    <row r="44" spans="1:8" ht="16.5" thickBot="1">
      <c r="A44" s="25">
        <v>4</v>
      </c>
      <c r="B44" s="32" t="s">
        <v>124</v>
      </c>
      <c r="C44" s="33" t="s">
        <v>425</v>
      </c>
      <c r="D44" s="33" t="s">
        <v>1045</v>
      </c>
      <c r="E44" s="33" t="s">
        <v>1042</v>
      </c>
      <c r="F44" s="297">
        <v>124080</v>
      </c>
      <c r="G44" s="34"/>
      <c r="H44" s="34"/>
    </row>
    <row r="45" spans="1:8" ht="16.5" thickBot="1">
      <c r="A45" s="25">
        <v>5</v>
      </c>
      <c r="B45" s="32" t="s">
        <v>125</v>
      </c>
      <c r="C45" s="33" t="s">
        <v>425</v>
      </c>
      <c r="D45" s="33" t="s">
        <v>1045</v>
      </c>
      <c r="E45" s="33" t="s">
        <v>1042</v>
      </c>
      <c r="F45" s="297">
        <v>401940</v>
      </c>
      <c r="G45" s="34"/>
      <c r="H45" s="34"/>
    </row>
    <row r="46" spans="1:8" ht="16.5" thickBot="1">
      <c r="A46" s="25">
        <v>6</v>
      </c>
      <c r="B46" s="32" t="s">
        <v>126</v>
      </c>
      <c r="C46" s="33" t="s">
        <v>425</v>
      </c>
      <c r="D46" s="33" t="s">
        <v>1045</v>
      </c>
      <c r="E46" s="33" t="s">
        <v>1042</v>
      </c>
      <c r="F46" s="297">
        <v>109164</v>
      </c>
      <c r="G46" s="34"/>
      <c r="H46" s="34"/>
    </row>
    <row r="47" spans="1:8" ht="16.5" thickBot="1">
      <c r="A47" s="25">
        <v>7</v>
      </c>
      <c r="B47" s="32" t="s">
        <v>127</v>
      </c>
      <c r="C47" s="33" t="s">
        <v>425</v>
      </c>
      <c r="D47" s="33" t="s">
        <v>1045</v>
      </c>
      <c r="E47" s="33" t="s">
        <v>1042</v>
      </c>
      <c r="F47" s="297">
        <v>248160</v>
      </c>
      <c r="G47" s="34"/>
      <c r="H47" s="34"/>
    </row>
    <row r="48" spans="1:8" ht="16.5" thickBot="1">
      <c r="A48" s="32"/>
      <c r="B48" s="137" t="s">
        <v>128</v>
      </c>
      <c r="C48" s="138"/>
      <c r="D48" s="139"/>
      <c r="E48" s="138"/>
      <c r="F48" s="140">
        <f>SUM(F41:F47)</f>
        <v>1320000</v>
      </c>
      <c r="G48" s="140">
        <f>SUM(G41:G47)</f>
        <v>0</v>
      </c>
      <c r="H48" s="140">
        <f>SUM(H41:H47)</f>
        <v>0</v>
      </c>
    </row>
    <row r="49" spans="1:8" ht="15.75">
      <c r="A49" s="347"/>
      <c r="B49" s="348"/>
      <c r="C49" s="349"/>
      <c r="D49" s="350"/>
      <c r="E49" s="349"/>
      <c r="F49" s="351"/>
      <c r="G49" s="351"/>
      <c r="H49" s="351"/>
    </row>
    <row r="50" spans="1:8" ht="15.75">
      <c r="A50" s="347"/>
      <c r="B50" s="348"/>
      <c r="C50" s="349"/>
      <c r="D50" s="350"/>
      <c r="E50" s="349"/>
      <c r="F50" s="351"/>
      <c r="G50" s="351"/>
      <c r="H50" s="351"/>
    </row>
  </sheetData>
  <sheetProtection/>
  <mergeCells count="27">
    <mergeCell ref="A7:H7"/>
    <mergeCell ref="A8:A9"/>
    <mergeCell ref="B8:B9"/>
    <mergeCell ref="C8:C9"/>
    <mergeCell ref="D8:D9"/>
    <mergeCell ref="E8:E9"/>
    <mergeCell ref="G8:G9"/>
    <mergeCell ref="H8:H9"/>
    <mergeCell ref="B10:H10"/>
    <mergeCell ref="A22:H22"/>
    <mergeCell ref="A23:A24"/>
    <mergeCell ref="B23:B24"/>
    <mergeCell ref="C23:C24"/>
    <mergeCell ref="D23:D24"/>
    <mergeCell ref="E23:E24"/>
    <mergeCell ref="G23:G24"/>
    <mergeCell ref="H23:H24"/>
    <mergeCell ref="B40:H40"/>
    <mergeCell ref="B25:H25"/>
    <mergeCell ref="A37:H37"/>
    <mergeCell ref="A38:A39"/>
    <mergeCell ref="B38:B39"/>
    <mergeCell ref="C38:C39"/>
    <mergeCell ref="D38:D39"/>
    <mergeCell ref="E38:E39"/>
    <mergeCell ref="G38:G39"/>
    <mergeCell ref="H38:H39"/>
  </mergeCells>
  <printOptions/>
  <pageMargins left="0.75" right="0.49" top="1" bottom="1" header="0.5" footer="0.5"/>
  <pageSetup fitToHeight="0" fitToWidth="1" horizontalDpi="600" verticalDpi="600" orientation="portrait" paperSize="9" scale="82" r:id="rId1"/>
  <rowBreaks count="1" manualBreakCount="1">
    <brk id="3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462" t="s">
        <v>679</v>
      </c>
      <c r="D1" s="462"/>
    </row>
    <row r="2" spans="1:4" ht="15.75">
      <c r="A2" s="462" t="s">
        <v>94</v>
      </c>
      <c r="B2" s="462"/>
      <c r="C2" s="462"/>
      <c r="D2" s="462"/>
    </row>
    <row r="3" spans="2:4" ht="15.75">
      <c r="B3" s="462" t="s">
        <v>1324</v>
      </c>
      <c r="C3" s="462"/>
      <c r="D3" s="462"/>
    </row>
    <row r="4" spans="1:2" ht="15.75">
      <c r="A4" s="3"/>
      <c r="B4" s="4"/>
    </row>
    <row r="5" spans="1:4" ht="15.75">
      <c r="A5" s="480" t="s">
        <v>1323</v>
      </c>
      <c r="B5" s="480"/>
      <c r="C5" s="480"/>
      <c r="D5" s="480"/>
    </row>
    <row r="6" spans="1:4" ht="37.5" customHeight="1">
      <c r="A6" s="461" t="s">
        <v>1322</v>
      </c>
      <c r="B6" s="461"/>
      <c r="C6" s="461"/>
      <c r="D6" s="461"/>
    </row>
    <row r="7" spans="1:4" ht="15.75">
      <c r="A7" s="478"/>
      <c r="B7" s="478"/>
      <c r="C7" s="478"/>
      <c r="D7" s="478"/>
    </row>
    <row r="8" spans="1:4" ht="15.75" customHeight="1">
      <c r="A8" s="479" t="s">
        <v>95</v>
      </c>
      <c r="B8" s="479" t="s">
        <v>134</v>
      </c>
      <c r="C8" s="479"/>
      <c r="D8" s="479"/>
    </row>
    <row r="9" spans="1:4" ht="12.75">
      <c r="A9" s="479"/>
      <c r="B9" s="479"/>
      <c r="C9" s="479"/>
      <c r="D9" s="479"/>
    </row>
    <row r="10" spans="1:4" ht="15.75">
      <c r="A10" s="479"/>
      <c r="B10" s="360" t="s">
        <v>423</v>
      </c>
      <c r="C10" s="360" t="s">
        <v>602</v>
      </c>
      <c r="D10" s="360" t="s">
        <v>1147</v>
      </c>
    </row>
    <row r="11" spans="1:4" ht="17.25" customHeight="1">
      <c r="A11" s="361" t="s">
        <v>1</v>
      </c>
      <c r="B11" s="362">
        <v>0</v>
      </c>
      <c r="C11" s="362">
        <v>0</v>
      </c>
      <c r="D11" s="362">
        <v>0</v>
      </c>
    </row>
    <row r="12" spans="1:4" ht="31.5">
      <c r="A12" s="358" t="s">
        <v>189</v>
      </c>
      <c r="B12" s="359">
        <v>0</v>
      </c>
      <c r="C12" s="359">
        <v>0</v>
      </c>
      <c r="D12" s="359">
        <v>0</v>
      </c>
    </row>
    <row r="13" spans="1:4" ht="15.75">
      <c r="A13" s="358" t="s">
        <v>18</v>
      </c>
      <c r="B13" s="359">
        <v>0</v>
      </c>
      <c r="C13" s="359">
        <v>0</v>
      </c>
      <c r="D13" s="359">
        <v>0</v>
      </c>
    </row>
    <row r="14" spans="1:4" ht="15.75">
      <c r="A14" s="363" t="s">
        <v>19</v>
      </c>
      <c r="B14" s="359">
        <v>0</v>
      </c>
      <c r="C14" s="359">
        <v>0</v>
      </c>
      <c r="D14" s="359">
        <v>0</v>
      </c>
    </row>
    <row r="15" spans="1:4" ht="15.75">
      <c r="A15" s="363" t="s">
        <v>20</v>
      </c>
      <c r="B15" s="359">
        <v>0</v>
      </c>
      <c r="C15" s="359">
        <v>0</v>
      </c>
      <c r="D15" s="359">
        <v>0</v>
      </c>
    </row>
    <row r="16" spans="1:4" ht="15.75">
      <c r="A16" s="358" t="s">
        <v>18</v>
      </c>
      <c r="B16" s="359">
        <v>0</v>
      </c>
      <c r="C16" s="359">
        <v>0</v>
      </c>
      <c r="D16" s="359">
        <v>0</v>
      </c>
    </row>
    <row r="17" spans="1:4" ht="15.75">
      <c r="A17" s="358" t="s">
        <v>21</v>
      </c>
      <c r="B17" s="359">
        <v>0</v>
      </c>
      <c r="C17" s="359">
        <v>0</v>
      </c>
      <c r="D17" s="359">
        <v>0</v>
      </c>
    </row>
    <row r="18" spans="1:4" ht="15.75">
      <c r="A18" s="358" t="s">
        <v>1135</v>
      </c>
      <c r="B18" s="359">
        <v>0</v>
      </c>
      <c r="C18" s="359">
        <v>0</v>
      </c>
      <c r="D18" s="359">
        <v>0</v>
      </c>
    </row>
    <row r="19" spans="1:4" ht="15.75">
      <c r="A19" s="358" t="s">
        <v>18</v>
      </c>
      <c r="B19" s="359">
        <v>0</v>
      </c>
      <c r="C19" s="359">
        <v>0</v>
      </c>
      <c r="D19" s="359">
        <v>0</v>
      </c>
    </row>
    <row r="20" spans="1:4" ht="15.75">
      <c r="A20" s="358" t="s">
        <v>21</v>
      </c>
      <c r="B20" s="359">
        <v>0</v>
      </c>
      <c r="C20" s="359">
        <v>0</v>
      </c>
      <c r="D20" s="359">
        <v>0</v>
      </c>
    </row>
    <row r="21" spans="1:4" ht="15.75">
      <c r="A21" s="358" t="s">
        <v>1136</v>
      </c>
      <c r="B21" s="359">
        <v>0</v>
      </c>
      <c r="C21" s="359">
        <v>0</v>
      </c>
      <c r="D21" s="359">
        <v>0</v>
      </c>
    </row>
    <row r="22" spans="1:4" ht="15.75">
      <c r="A22" s="358" t="s">
        <v>18</v>
      </c>
      <c r="B22" s="359">
        <v>0</v>
      </c>
      <c r="C22" s="359">
        <v>0</v>
      </c>
      <c r="D22" s="359">
        <v>0</v>
      </c>
    </row>
    <row r="23" spans="1:4" ht="15.75">
      <c r="A23" s="358" t="s">
        <v>21</v>
      </c>
      <c r="B23" s="359">
        <v>0</v>
      </c>
      <c r="C23" s="359">
        <v>0</v>
      </c>
      <c r="D23" s="359">
        <v>0</v>
      </c>
    </row>
    <row r="24" spans="1:4" ht="31.5">
      <c r="A24" s="358" t="s">
        <v>22</v>
      </c>
      <c r="B24" s="359">
        <v>0</v>
      </c>
      <c r="C24" s="359">
        <v>0</v>
      </c>
      <c r="D24" s="359">
        <v>0</v>
      </c>
    </row>
    <row r="25" spans="1:4" ht="31.5">
      <c r="A25" s="358" t="s">
        <v>23</v>
      </c>
      <c r="B25" s="359">
        <v>0</v>
      </c>
      <c r="C25" s="359">
        <v>0</v>
      </c>
      <c r="D25" s="359">
        <v>0</v>
      </c>
    </row>
  </sheetData>
  <sheetProtection/>
  <mergeCells count="9">
    <mergeCell ref="C7:D7"/>
    <mergeCell ref="B8:D9"/>
    <mergeCell ref="A6:D6"/>
    <mergeCell ref="A2:D2"/>
    <mergeCell ref="B3:D3"/>
    <mergeCell ref="C1:D1"/>
    <mergeCell ref="A8:A10"/>
    <mergeCell ref="A7:B7"/>
    <mergeCell ref="A5:D5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2022-01-21T07:35:39Z</cp:lastPrinted>
  <dcterms:created xsi:type="dcterms:W3CDTF">2012-10-04T08:08:03Z</dcterms:created>
  <dcterms:modified xsi:type="dcterms:W3CDTF">2022-01-21T10:18:57Z</dcterms:modified>
  <cp:category/>
  <cp:version/>
  <cp:contentType/>
  <cp:contentStatus/>
</cp:coreProperties>
</file>