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4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№2'!$A$1:$E$160</definedName>
    <definedName name="_xlnm.Print_Area" localSheetId="2">'Приложение №3'!$A$1:$C$82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7">'Приложение №8'!$A$1:$K$242</definedName>
    <definedName name="_xlnm.Print_Area" localSheetId="8">'Приложение №9'!$A$1:$K$226</definedName>
  </definedNames>
  <calcPr fullCalcOnLoad="1"/>
</workbook>
</file>

<file path=xl/sharedStrings.xml><?xml version="1.0" encoding="utf-8"?>
<sst xmlns="http://schemas.openxmlformats.org/spreadsheetml/2006/main" count="5100" uniqueCount="1376">
  <si>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</si>
  <si>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</si>
  <si>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</si>
  <si>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</si>
  <si>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</si>
  <si>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</si>
  <si>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</si>
  <si>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</si>
  <si>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</si>
  <si>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</si>
  <si>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</si>
  <si>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</si>
  <si>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</si>
  <si>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</si>
  <si>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</si>
  <si>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</si>
  <si>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</si>
  <si>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</si>
  <si>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</si>
  <si>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</si>
  <si>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</si>
  <si>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</si>
  <si>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</si>
  <si>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</si>
  <si>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</si>
  <si>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</si>
  <si>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</si>
  <si>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</si>
  <si>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</si>
  <si>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</si>
  <si>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</si>
  <si>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</si>
  <si>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</si>
  <si>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</si>
  <si>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</si>
  <si>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</si>
  <si>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</si>
  <si>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</si>
  <si>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</si>
  <si>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</si>
  <si>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</si>
  <si>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</si>
  <si>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</si>
  <si>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</si>
  <si>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</si>
  <si>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</si>
  <si>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</si>
  <si>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</si>
  <si>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</si>
  <si>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</si>
  <si>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</si>
  <si>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</si>
  <si>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</si>
  <si>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</si>
  <si>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</si>
  <si>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</si>
  <si>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</si>
  <si>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</si>
  <si>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</si>
  <si>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</si>
  <si>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</si>
  <si>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</si>
  <si>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</si>
  <si>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</si>
  <si>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</si>
  <si>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</si>
  <si>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</si>
  <si>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13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</si>
  <si>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</si>
  <si>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</si>
  <si>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</si>
  <si>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</si>
  <si>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</si>
  <si>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</si>
  <si>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(в ред. Решения Совета Шуйского муниципального района от №)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</si>
  <si>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</si>
  <si>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</si>
  <si>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</si>
  <si>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</si>
  <si>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</si>
  <si>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</si>
  <si>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</si>
  <si>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</si>
  <si>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</si>
  <si>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</si>
  <si>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</si>
  <si>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</si>
  <si>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</si>
  <si>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</si>
  <si>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</si>
  <si>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</si>
  <si>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</si>
  <si>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</si>
  <si>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</si>
  <si>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</si>
  <si>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</si>
  <si>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</si>
  <si>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</si>
  <si>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</si>
  <si>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</si>
  <si>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</si>
  <si>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</si>
  <si>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</si>
  <si>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</si>
  <si>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</si>
  <si>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</si>
  <si>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</si>
  <si>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</si>
  <si>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</si>
  <si>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</si>
  <si>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</si>
  <si>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</si>
  <si>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</si>
  <si>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</si>
  <si>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</si>
  <si>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</si>
  <si>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</si>
  <si>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</si>
  <si>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</si>
  <si>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</si>
  <si>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</si>
  <si>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</si>
  <si>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</si>
  <si>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</si>
  <si>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</si>
  <si>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</si>
  <si>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</si>
  <si>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</si>
  <si>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</si>
  <si>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</si>
  <si>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</si>
  <si>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</si>
  <si>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</si>
  <si>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</si>
  <si>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</si>
  <si>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</si>
  <si>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</si>
  <si>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</si>
  <si>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</si>
  <si>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</si>
  <si>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</si>
  <si>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</si>
  <si>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</si>
  <si>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</si>
  <si>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</si>
  <si>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</si>
  <si>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</si>
  <si>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</si>
  <si>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</si>
  <si>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</si>
  <si>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</si>
  <si>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</si>
  <si>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</si>
  <si>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</si>
  <si>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</si>
  <si>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</si>
  <si>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</si>
  <si>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</si>
  <si>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</si>
  <si>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</si>
  <si>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</si>
  <si>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</si>
  <si>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</si>
  <si>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</si>
  <si>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</si>
  <si>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</si>
  <si>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</si>
  <si>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</si>
  <si>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</si>
  <si>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</si>
  <si>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</si>
  <si>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</si>
  <si>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</si>
  <si>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</si>
  <si>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</si>
  <si>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</si>
  <si>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</si>
  <si>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</si>
  <si>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</si>
  <si>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</si>
  <si>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</si>
  <si>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</si>
  <si>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11 09035 05 0000 120</t>
    </r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</si>
  <si>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</si>
  <si>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</si>
  <si>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</si>
  <si>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</si>
  <si>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</si>
  <si>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</si>
  <si>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</si>
  <si>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</si>
  <si>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</si>
  <si>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</si>
  <si>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</si>
  <si>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</si>
  <si>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</si>
  <si>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</si>
  <si>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</si>
  <si>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</si>
  <si>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</si>
  <si>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</si>
  <si>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</si>
  <si>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</si>
  <si>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</si>
  <si>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</si>
  <si>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</si>
  <si>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</si>
  <si>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</si>
  <si>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</si>
  <si>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</si>
  <si>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</si>
  <si>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</si>
  <si>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</si>
  <si>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</si>
  <si>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</si>
  <si>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</si>
  <si>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</si>
  <si>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</si>
  <si>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</si>
  <si>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</si>
  <si>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</si>
  <si>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</si>
  <si>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</si>
  <si>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</si>
  <si>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</si>
  <si>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1 16 90050 05 0000 140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</si>
  <si>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</si>
  <si>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</si>
  <si>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</si>
  <si>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</si>
  <si>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</si>
  <si>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</si>
  <si>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</si>
  <si>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</si>
  <si>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</si>
  <si>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</si>
  <si>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</si>
  <si>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</si>
  <si>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</si>
  <si>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</si>
  <si>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</si>
  <si>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</si>
  <si>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</si>
  <si>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</si>
  <si>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</si>
  <si>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</si>
  <si>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</si>
  <si>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</si>
  <si>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</si>
  <si>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</si>
  <si>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</si>
  <si>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</si>
  <si>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</si>
  <si>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</si>
  <si>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</si>
  <si>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</si>
  <si>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</si>
  <si>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</si>
  <si>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Управление Федеральной службы государственной регистрации, кадастра и картографии по Ивановской области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</si>
  <si>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</si>
  <si>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</si>
  <si>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</si>
  <si>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</si>
  <si>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</si>
  <si>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</si>
  <si>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</si>
  <si>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</si>
  <si>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</si>
  <si>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</si>
  <si>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</si>
  <si>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</si>
  <si>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</si>
  <si>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</si>
  <si>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</si>
  <si>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</si>
  <si>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</si>
  <si>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Департамент сельского хозяйства и продовольствия Ивановской области</t>
  </si>
  <si>
    <t>010 1 16 90050 05 0000 140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</si>
  <si>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</si>
  <si>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</si>
  <si>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</si>
  <si>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</si>
  <si>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</si>
  <si>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</si>
  <si>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</si>
  <si>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</si>
  <si>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</si>
  <si>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</si>
  <si>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</si>
  <si>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</si>
  <si>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</si>
  <si>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</si>
  <si>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</si>
  <si>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</si>
  <si>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</si>
  <si>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</si>
  <si>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</si>
  <si>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</si>
  <si>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</si>
  <si>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</si>
  <si>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</si>
  <si>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</si>
  <si>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</si>
  <si>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</si>
  <si>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</si>
  <si>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</si>
  <si>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321 1 16 25060 01 0000 140</t>
  </si>
  <si>
    <t>912</t>
  </si>
  <si>
    <t>Казенные учреждения образования</t>
  </si>
  <si>
    <t>12</t>
  </si>
  <si>
    <t xml:space="preserve">Денежные взыскания (штрафы) за нарушение земельного законодательства </t>
  </si>
  <si>
    <t>010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</si>
  <si>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</si>
  <si>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</si>
  <si>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</si>
  <si>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</si>
  <si>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</si>
  <si>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</si>
  <si>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</si>
  <si>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</si>
  <si>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</si>
  <si>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</si>
  <si>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</si>
  <si>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</si>
  <si>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</si>
  <si>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</si>
  <si>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</si>
  <si>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</si>
  <si>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</si>
  <si>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</si>
  <si>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</si>
  <si>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</si>
  <si>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</si>
  <si>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</si>
  <si>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</si>
  <si>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</si>
  <si>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</si>
  <si>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</si>
  <si>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</si>
  <si>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</si>
  <si>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</si>
  <si>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</si>
  <si>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</si>
  <si>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</si>
  <si>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</si>
  <si>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</si>
  <si>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</si>
  <si>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</si>
  <si>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</si>
  <si>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</si>
  <si>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</si>
  <si>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</si>
  <si>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</si>
  <si>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</si>
  <si>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</si>
  <si>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</si>
  <si>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</si>
  <si>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</si>
  <si>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</si>
  <si>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</si>
  <si>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</si>
  <si>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</si>
  <si>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</si>
  <si>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</si>
  <si>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</si>
  <si>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</si>
  <si>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</si>
  <si>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</si>
  <si>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</si>
  <si>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</si>
  <si>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</si>
  <si>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</si>
  <si>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</si>
  <si>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</si>
  <si>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</si>
  <si>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</si>
  <si>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</si>
  <si>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</si>
  <si>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</si>
  <si>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</si>
  <si>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</si>
  <si>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</si>
  <si>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</si>
  <si>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</si>
  <si>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</si>
  <si>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</si>
  <si>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</si>
  <si>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</si>
  <si>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</si>
  <si>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</si>
  <si>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</si>
  <si>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</si>
  <si>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</si>
  <si>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</si>
  <si>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</si>
  <si>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</si>
  <si>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</si>
  <si>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</si>
  <si>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</si>
  <si>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</si>
  <si>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</si>
  <si>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</si>
  <si>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</si>
  <si>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</si>
  <si>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</si>
  <si>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</si>
  <si>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</si>
  <si>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</si>
  <si>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</si>
  <si>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</si>
  <si>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</si>
  <si>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</si>
  <si>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</si>
  <si>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</si>
  <si>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</si>
  <si>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</si>
  <si>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</si>
  <si>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</si>
  <si>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</si>
  <si>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</si>
  <si>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</si>
  <si>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</si>
  <si>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</si>
  <si>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</si>
  <si>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</si>
  <si>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</si>
  <si>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</si>
  <si>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</si>
  <si>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</si>
  <si>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</si>
  <si>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</si>
  <si>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</si>
  <si>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</si>
  <si>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</si>
  <si>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</si>
  <si>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</si>
  <si>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</si>
  <si>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</si>
  <si>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</si>
  <si>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</si>
  <si>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</si>
  <si>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</si>
  <si>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</si>
  <si>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</si>
  <si>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</si>
  <si>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</si>
  <si>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</si>
  <si>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</si>
  <si>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</si>
  <si>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</si>
  <si>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</si>
  <si>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</si>
  <si>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</si>
  <si>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</si>
  <si>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</si>
  <si>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</si>
  <si>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</si>
  <si>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</si>
  <si>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</si>
  <si>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</si>
  <si>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</si>
  <si>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</si>
  <si>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</si>
  <si>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</si>
  <si>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</si>
  <si>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</si>
  <si>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</si>
  <si>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</si>
  <si>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</si>
  <si>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</si>
  <si>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</si>
  <si>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</si>
  <si>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</si>
  <si>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</si>
  <si>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</si>
  <si>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</si>
  <si>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</si>
  <si>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</si>
  <si>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</si>
  <si>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</si>
  <si>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</si>
  <si>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</si>
  <si>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</si>
  <si>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</si>
  <si>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</si>
  <si>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</si>
  <si>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</si>
  <si>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</si>
  <si>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</si>
  <si>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</si>
  <si>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</si>
  <si>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</si>
  <si>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</si>
  <si>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</si>
  <si>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</si>
  <si>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</si>
  <si>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</si>
  <si>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</si>
  <si>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</si>
  <si>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</si>
  <si>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</si>
  <si>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</si>
  <si>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</si>
  <si>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</si>
  <si>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</si>
  <si>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</si>
  <si>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</si>
  <si>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</si>
  <si>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</si>
  <si>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</si>
  <si>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</si>
  <si>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</si>
  <si>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</si>
  <si>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</si>
  <si>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</si>
  <si>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</si>
  <si>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</si>
  <si>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</si>
  <si>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</si>
  <si>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</si>
  <si>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</si>
  <si>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</si>
  <si>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</si>
  <si>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</si>
  <si>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</si>
  <si>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</si>
  <si>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</si>
  <si>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</si>
  <si>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</si>
  <si>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</si>
  <si>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</si>
  <si>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</si>
  <si>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</si>
  <si>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</si>
  <si>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</si>
  <si>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</si>
  <si>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</si>
  <si>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</si>
  <si>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</si>
  <si>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</si>
  <si>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</si>
  <si>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</si>
  <si>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</si>
  <si>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</si>
  <si>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</si>
  <si>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</si>
  <si>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</si>
  <si>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</si>
  <si>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</si>
  <si>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</si>
  <si>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</si>
  <si>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</si>
  <si>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</si>
  <si>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</si>
  <si>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</si>
  <si>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</si>
  <si>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</si>
  <si>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</si>
  <si>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</si>
  <si>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</si>
  <si>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</si>
  <si>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</si>
  <si>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</si>
  <si>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</si>
  <si>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</si>
  <si>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</si>
  <si>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</si>
  <si>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</si>
  <si>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</si>
  <si>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</si>
  <si>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</si>
  <si>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</si>
  <si>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</si>
  <si>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</si>
  <si>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</si>
  <si>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</si>
  <si>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</si>
  <si>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</si>
  <si>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</si>
  <si>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</si>
  <si>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</si>
  <si>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</si>
  <si>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</si>
  <si>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</si>
  <si>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</si>
  <si>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</si>
  <si>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</si>
  <si>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</si>
  <si>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</si>
  <si>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</si>
  <si>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</si>
  <si>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</si>
  <si>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</si>
  <si>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</si>
  <si>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</si>
  <si>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</si>
  <si>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</si>
  <si>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</si>
  <si>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</si>
  <si>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</si>
  <si>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</si>
  <si>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</si>
  <si>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</si>
  <si>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</si>
  <si>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</si>
  <si>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2019 год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</si>
  <si>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</si>
  <si>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</si>
  <si>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</si>
  <si>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</si>
  <si>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</si>
  <si>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</si>
  <si>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</si>
  <si>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</si>
  <si>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</si>
  <si>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</si>
  <si>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</si>
  <si>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</si>
  <si>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</si>
  <si>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</si>
  <si>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</si>
  <si>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</si>
  <si>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</si>
  <si>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</si>
  <si>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</si>
  <si>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</si>
  <si>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</si>
  <si>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</si>
  <si>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1 16 25060 01 0000 140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</si>
  <si>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</si>
  <si>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</si>
  <si>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</si>
  <si>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</si>
  <si>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</si>
  <si>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</si>
  <si>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</si>
  <si>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</si>
  <si>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</si>
  <si>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</si>
  <si>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</si>
  <si>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</si>
  <si>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</si>
  <si>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</si>
  <si>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</si>
  <si>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</si>
  <si>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</si>
  <si>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</si>
  <si>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</si>
  <si>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</si>
  <si>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</si>
  <si>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</si>
  <si>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</si>
  <si>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</si>
  <si>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</si>
  <si>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</si>
  <si>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</si>
  <si>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</si>
  <si>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</si>
  <si>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</si>
  <si>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</si>
  <si>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</si>
  <si>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</si>
  <si>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</si>
  <si>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</si>
  <si>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</si>
  <si>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</si>
  <si>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</si>
  <si>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</si>
  <si>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</si>
  <si>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</si>
  <si>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</si>
  <si>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</si>
  <si>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</si>
  <si>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</si>
  <si>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</si>
  <si>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</si>
  <si>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</si>
  <si>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</si>
  <si>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</si>
  <si>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</si>
  <si>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</si>
  <si>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</si>
  <si>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</si>
  <si>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</si>
  <si>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</si>
  <si>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</si>
  <si>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</si>
  <si>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</si>
  <si>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</si>
  <si>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2019 год  руб.</t>
  </si>
  <si>
    <t>Таблица 1</t>
  </si>
  <si>
    <t>Общая сумма</t>
  </si>
  <si>
    <t>2020 год</t>
  </si>
  <si>
    <t>2021 год</t>
  </si>
  <si>
    <t>2022 год</t>
  </si>
  <si>
    <t>Долг на 01.01.2019 г.</t>
  </si>
  <si>
    <t>Сведения о верхнем пределе муниципального внутреннего долга Шуйского муниципального района на 01.01.2020 года</t>
  </si>
  <si>
    <t xml:space="preserve">Верхний предел муниципального внутреннего долга Шуйского муниципального района по состоянию на 01.01.2020 года - 00,00 рублей, в т.ч. по муниципальным гарантиям - 00,00 рублей. </t>
  </si>
  <si>
    <t>Долг на 01.01.2020 г.</t>
  </si>
  <si>
    <t>Увеличение долга в 2019 году</t>
  </si>
  <si>
    <t>Погашение долга в 2019 году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</si>
  <si>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</si>
  <si>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</si>
  <si>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</si>
  <si>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</si>
  <si>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</si>
  <si>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</si>
  <si>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</si>
  <si>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</si>
  <si>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</si>
  <si>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</si>
  <si>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</si>
  <si>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</si>
  <si>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</si>
  <si>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</si>
  <si>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</si>
  <si>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</si>
  <si>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</si>
  <si>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</si>
  <si>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</si>
  <si>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</si>
  <si>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</si>
  <si>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</si>
  <si>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</si>
  <si>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</si>
  <si>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</si>
  <si>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</si>
  <si>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</si>
  <si>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</si>
  <si>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</si>
  <si>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</si>
  <si>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</si>
  <si>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</si>
  <si>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</si>
  <si>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</si>
  <si>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</si>
  <si>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</si>
  <si>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</si>
  <si>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</si>
  <si>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</si>
  <si>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</si>
  <si>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</si>
  <si>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</si>
  <si>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</si>
  <si>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</si>
  <si>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</si>
  <si>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</si>
  <si>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</si>
  <si>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</si>
  <si>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</si>
  <si>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</si>
  <si>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</si>
  <si>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</si>
  <si>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</si>
  <si>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</si>
  <si>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</si>
  <si>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</si>
  <si>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</si>
  <si>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</si>
  <si>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</si>
  <si>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</si>
  <si>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</si>
  <si>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</si>
  <si>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</si>
  <si>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</si>
  <si>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</si>
  <si>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</si>
  <si>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</si>
  <si>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</si>
  <si>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</si>
  <si>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</si>
  <si>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</si>
  <si>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</si>
  <si>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</si>
  <si>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</si>
  <si>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</si>
  <si>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</si>
  <si>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</si>
  <si>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</si>
  <si>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</si>
  <si>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</si>
  <si>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</si>
  <si>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</si>
  <si>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</si>
  <si>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</si>
  <si>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</si>
  <si>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</si>
  <si>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</si>
  <si>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</si>
  <si>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</si>
  <si>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</si>
  <si>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</si>
  <si>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</si>
  <si>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</si>
  <si>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</si>
  <si>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</si>
  <si>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</si>
  <si>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</si>
  <si>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</si>
  <si>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</si>
  <si>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</si>
  <si>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</si>
  <si>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</si>
  <si>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</si>
  <si>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</si>
  <si>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</si>
  <si>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</si>
  <si>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</si>
  <si>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</si>
  <si>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</si>
  <si>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</si>
  <si>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</si>
  <si>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</si>
  <si>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</si>
  <si>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</si>
  <si>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</si>
  <si>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</si>
  <si>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</si>
  <si>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</si>
  <si>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</si>
  <si>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</si>
  <si>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</si>
  <si>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</si>
  <si>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</si>
  <si>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</si>
  <si>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</si>
  <si>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</si>
  <si>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</si>
  <si>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</si>
  <si>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</si>
  <si>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</si>
  <si>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</si>
  <si>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</si>
  <si>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</si>
  <si>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</si>
  <si>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</si>
  <si>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</si>
  <si>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</si>
  <si>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</si>
  <si>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</si>
  <si>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</si>
  <si>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</si>
  <si>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</si>
  <si>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</si>
  <si>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</si>
  <si>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</si>
  <si>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</si>
  <si>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</si>
  <si>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</si>
  <si>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</si>
  <si>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</si>
  <si>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</si>
  <si>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</si>
  <si>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</si>
  <si>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</si>
  <si>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</si>
  <si>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</si>
  <si>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</si>
  <si>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</si>
  <si>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</si>
  <si>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</si>
  <si>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</si>
  <si>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</si>
  <si>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</si>
  <si>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</si>
  <si>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</si>
  <si>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</si>
  <si>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</si>
  <si>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</si>
  <si>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</si>
  <si>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</si>
  <si>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</si>
  <si>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</si>
  <si>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</si>
  <si>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</si>
  <si>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</si>
  <si>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</si>
  <si>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</si>
  <si>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</si>
  <si>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</si>
  <si>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</si>
  <si>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</si>
  <si>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</si>
  <si>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</si>
  <si>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</si>
  <si>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</si>
  <si>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</si>
  <si>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</si>
  <si>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</si>
  <si>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</si>
  <si>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</si>
  <si>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</si>
  <si>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</si>
  <si>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</si>
  <si>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</si>
  <si>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</si>
  <si>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</si>
  <si>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</si>
  <si>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</si>
  <si>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</si>
  <si>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</si>
  <si>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</si>
  <si>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</si>
  <si>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</si>
  <si>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</si>
  <si>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</si>
  <si>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</si>
  <si>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</si>
  <si>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</si>
  <si>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</si>
  <si>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</si>
  <si>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</si>
  <si>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</si>
  <si>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</si>
  <si>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</si>
  <si>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</si>
  <si>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</si>
  <si>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</si>
  <si>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</si>
  <si>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</si>
  <si>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</si>
  <si>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</si>
  <si>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</si>
  <si>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</si>
  <si>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</si>
  <si>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</si>
  <si>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</si>
  <si>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</si>
  <si>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</si>
  <si>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</si>
  <si>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</si>
  <si>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</si>
  <si>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</si>
  <si>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</si>
  <si>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</si>
  <si>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</si>
  <si>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</si>
  <si>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</si>
  <si>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</si>
  <si>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</si>
  <si>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</si>
  <si>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</si>
  <si>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</si>
  <si>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</si>
  <si>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</si>
  <si>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</si>
  <si>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</si>
  <si>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</si>
  <si>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</si>
  <si>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</si>
  <si>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</si>
  <si>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</si>
  <si>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</si>
  <si>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</si>
  <si>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</si>
  <si>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</si>
  <si>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</si>
  <si>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</si>
  <si>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</si>
  <si>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</si>
  <si>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</si>
  <si>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</si>
  <si>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</si>
  <si>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</si>
  <si>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</si>
  <si>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</si>
  <si>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</si>
  <si>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</si>
  <si>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</si>
  <si>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</si>
  <si>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</si>
  <si>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</si>
  <si>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</si>
  <si>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</si>
  <si>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</si>
  <si>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</si>
  <si>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</si>
  <si>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</si>
  <si>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</si>
  <si>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</si>
  <si>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</si>
  <si>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</si>
  <si>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</si>
  <si>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</si>
  <si>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</si>
  <si>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</si>
  <si>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</si>
  <si>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</si>
  <si>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</si>
  <si>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</si>
  <si>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</si>
  <si>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</si>
  <si>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</si>
  <si>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</si>
  <si>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</si>
  <si>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</si>
  <si>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</si>
  <si>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</si>
  <si>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</si>
  <si>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</si>
  <si>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</si>
  <si>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</si>
  <si>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</si>
  <si>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</si>
  <si>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</si>
  <si>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</si>
  <si>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</si>
  <si>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</si>
  <si>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</si>
  <si>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</si>
  <si>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</si>
  <si>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</si>
  <si>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</si>
  <si>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</si>
  <si>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</si>
  <si>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</si>
  <si>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</si>
  <si>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</si>
  <si>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</si>
  <si>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</si>
  <si>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</si>
  <si>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</si>
  <si>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</si>
  <si>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</si>
  <si>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</si>
  <si>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</si>
  <si>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</si>
  <si>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</si>
  <si>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</si>
  <si>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</si>
  <si>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</si>
  <si>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</si>
  <si>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</si>
  <si>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</si>
  <si>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</si>
  <si>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</si>
  <si>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</si>
  <si>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</si>
  <si>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</si>
  <si>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</si>
  <si>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</si>
  <si>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</si>
  <si>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</si>
  <si>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</si>
  <si>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</si>
  <si>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</si>
  <si>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</si>
  <si>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</si>
  <si>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</si>
  <si>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</si>
  <si>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</si>
  <si>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</si>
  <si>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</si>
  <si>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</si>
  <si>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</si>
  <si>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</si>
  <si>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</si>
  <si>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</si>
  <si>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</si>
  <si>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</si>
  <si>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</si>
  <si>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</si>
  <si>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</si>
  <si>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</si>
  <si>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</si>
  <si>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</si>
  <si>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</si>
  <si>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</si>
  <si>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</si>
  <si>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</si>
  <si>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</si>
  <si>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</si>
  <si>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</si>
  <si>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</si>
  <si>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</si>
  <si>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</si>
  <si>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</si>
  <si>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</si>
  <si>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</si>
  <si>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</si>
  <si>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</si>
  <si>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</si>
  <si>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</si>
  <si>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</si>
  <si>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</si>
  <si>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</si>
  <si>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</si>
  <si>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</si>
  <si>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</si>
  <si>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</si>
  <si>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</si>
  <si>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</si>
  <si>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</si>
  <si>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</si>
  <si>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</si>
  <si>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</si>
  <si>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</si>
  <si>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</si>
  <si>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</si>
  <si>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</si>
  <si>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</si>
  <si>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</si>
  <si>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</si>
  <si>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</si>
  <si>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</si>
  <si>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</si>
  <si>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</si>
  <si>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</si>
  <si>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</si>
  <si>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</si>
  <si>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</si>
  <si>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</si>
  <si>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</si>
  <si>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</si>
  <si>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</si>
  <si>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</si>
  <si>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</si>
  <si>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</si>
  <si>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</si>
  <si>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</si>
  <si>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</si>
  <si>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</si>
  <si>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</si>
  <si>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</si>
  <si>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</si>
  <si>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</si>
  <si>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>83110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</si>
  <si>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</si>
  <si>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</si>
  <si>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</si>
  <si>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13 1 02 00660</t>
  </si>
  <si>
    <t>00660</t>
  </si>
  <si>
    <t>13 3 00 00000</t>
  </si>
  <si>
    <t>13 3 01 00000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</si>
  <si>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</si>
  <si>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</si>
  <si>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</si>
  <si>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</si>
  <si>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</si>
  <si>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13 3 01 00670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</si>
  <si>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</si>
  <si>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</si>
  <si>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</si>
  <si>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</si>
  <si>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</si>
  <si>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</si>
  <si>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</si>
  <si>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</si>
  <si>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03 1 01 80510</t>
  </si>
  <si>
    <t>80510</t>
  </si>
  <si>
    <t>15 1 01 S3160</t>
  </si>
  <si>
    <t>15 1 01 83160</t>
  </si>
  <si>
    <t>1101</t>
  </si>
  <si>
    <t>Физическая культура</t>
  </si>
  <si>
    <t>15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</si>
  <si>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</si>
  <si>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</si>
  <si>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</si>
  <si>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</si>
  <si>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</si>
  <si>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</si>
  <si>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</si>
  <si>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</si>
  <si>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</si>
  <si>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</si>
  <si>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</si>
  <si>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</si>
  <si>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</si>
  <si>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</si>
  <si>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</si>
  <si>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13 1 03 00000</t>
  </si>
  <si>
    <t>13 1 03 20210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</si>
  <si>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</si>
  <si>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</si>
  <si>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</si>
  <si>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</si>
  <si>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</si>
  <si>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</si>
  <si>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</si>
  <si>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</t>
  </si>
  <si>
    <t>Доходы бюджета Шуйского муниципального района по кодам классификации доходов на 2019 год и на плановый период 2020 и 2021 годов</t>
  </si>
  <si>
    <t>Перечень и коды главных администраторов доходов бюджета Шуйского муниципального района на 2019 год и на плановый период 2020 и 2021 годов</t>
  </si>
  <si>
    <t>Источники внутреннего финансирования дефицита бюджета Шуйского муниципального района на 2019 год и на плановый период 2020 и 2021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</si>
  <si>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</t>
  </si>
  <si>
    <t>2021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</si>
  <si>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2019 год</t>
  </si>
  <si>
    <t>2019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</si>
  <si>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и 2021 годы</t>
  </si>
  <si>
    <t xml:space="preserve">Ведомственная структура расходов бюджета Шуйского муниципального района на 2019 год </t>
  </si>
  <si>
    <t>Ведомственная структура расходов бюджета Шуйского муниципального района на 2020 и 2021 годы</t>
  </si>
  <si>
    <t>Распределение субвенций предоставляемых из бюджета Шуйского муниципального района бюджетам поселений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</si>
  <si>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</si>
  <si>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</si>
  <si>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2019 год и на плановый период 2020 и 2021 годов</t>
  </si>
  <si>
    <t>Программа муниципальных внутренних заимствований  Шуйского муниципального района на 2019 год и плановый период 2020 и 2021 годов</t>
  </si>
  <si>
    <t>Программа муниципальных гарантий Шуйского муниципального района в валюте Российской Федерации на 2019 год и на плановый период 2020 и 2021 годов</t>
  </si>
  <si>
    <t>1.1. Перечень подлежащих предоставлению муниципальных гарантий Шуйского муниципального района в 2019-2021 годах</t>
  </si>
  <si>
    <t>Предоставление гарантий в 2019, 2020, 2021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</si>
  <si>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2019 году и на плановый период 2020 и 2021 годов, а также на исполнение гарантий по возможным гарантийным случаям, которые возникнут в будущем          </t>
  </si>
  <si>
    <t>2024 год</t>
  </si>
  <si>
    <t>Проект программы муниципальных внутренних заимствований  на 2019 год  и на плановый период 2020 и 2021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</si>
  <si>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</si>
  <si>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</si>
  <si>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</si>
  <si>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</si>
  <si>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</si>
  <si>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</si>
  <si>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</si>
  <si>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</si>
  <si>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</si>
  <si>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</si>
  <si>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</si>
  <si>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</si>
  <si>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</si>
  <si>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</si>
  <si>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</si>
  <si>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</si>
  <si>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 (Закупка товаров, работ и услуг для обеспечения государственных (муниципальных) нужд) </t>
  </si>
  <si>
    <t>20190</t>
  </si>
  <si>
    <t>L0820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</si>
  <si>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</si>
  <si>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</si>
  <si>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</si>
  <si>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</si>
  <si>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</si>
  <si>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</si>
  <si>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</si>
  <si>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</si>
  <si>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</si>
  <si>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</si>
  <si>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</si>
  <si>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</si>
  <si>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</si>
  <si>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</si>
  <si>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</si>
  <si>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</si>
  <si>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</si>
  <si>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</si>
  <si>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</si>
  <si>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</si>
  <si>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</si>
  <si>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</si>
  <si>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</si>
  <si>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</si>
  <si>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</si>
  <si>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</si>
  <si>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</si>
  <si>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</si>
  <si>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</si>
  <si>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</si>
  <si>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</si>
  <si>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</si>
  <si>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</si>
  <si>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</si>
  <si>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</si>
  <si>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</si>
  <si>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</si>
  <si>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</si>
  <si>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037 2 02 40000 00 0000 150</t>
  </si>
  <si>
    <t>000 2 19 00000 05 0000 150</t>
  </si>
  <si>
    <t>000 2 19 60010 05 0000 150</t>
  </si>
  <si>
    <t>037 2 19 60010 05 0000 150</t>
  </si>
  <si>
    <t>14 1 02 00560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</si>
  <si>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</si>
  <si>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</si>
  <si>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</si>
  <si>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</si>
  <si>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08 7 01 L0820</t>
  </si>
  <si>
    <t>08 2 01 20190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</si>
  <si>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(Закупка товаров, работ и услуг для обеспечения государственных (муниципальных) нужд)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</si>
  <si>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</si>
  <si>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</si>
  <si>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</si>
  <si>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</si>
  <si>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</si>
  <si>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</si>
  <si>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</si>
  <si>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</si>
  <si>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</si>
  <si>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</si>
  <si>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</si>
  <si>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</si>
  <si>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</si>
  <si>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</si>
  <si>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</si>
  <si>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</si>
  <si>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</si>
  <si>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</si>
  <si>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</si>
  <si>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</si>
  <si>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</si>
  <si>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</si>
  <si>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</si>
  <si>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</si>
  <si>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</si>
  <si>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</si>
  <si>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16 0 00 00000</t>
  </si>
  <si>
    <t>16 1 00 00000</t>
  </si>
  <si>
    <t>16 1 01 00000</t>
  </si>
  <si>
    <t>Муниципальная программа «Формирование законопослушного поведения участников дорожного движения на территории Шуйского муниципального района»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</si>
  <si>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</si>
  <si>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>16 1 01 00610</t>
  </si>
  <si>
    <t>16 1 01 00620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</si>
  <si>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</si>
  <si>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</si>
  <si>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16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</si>
  <si>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</si>
  <si>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</si>
  <si>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</si>
  <si>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</si>
  <si>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</si>
  <si>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</si>
  <si>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</si>
  <si>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</si>
  <si>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</si>
  <si>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</si>
  <si>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</si>
  <si>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</si>
  <si>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</si>
  <si>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</si>
  <si>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</si>
  <si>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</si>
  <si>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</si>
  <si>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</si>
  <si>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r>
      <t>от 18.12.2018г. № 78</t>
    </r>
    <r>
      <rPr>
        <u val="single"/>
        <sz val="12"/>
        <rFont val="Arial Cyr"/>
        <family val="0"/>
      </rPr>
      <t xml:space="preserve">       </t>
    </r>
  </si>
  <si>
    <t xml:space="preserve">от 18.12.2018г. № 78       </t>
  </si>
  <si>
    <t>(в ред. Решения Совета Шуйского муниципального района от _______2018 № ___)</t>
  </si>
  <si>
    <t>от 18.12.2018 № 78</t>
  </si>
  <si>
    <t>(в ред. Решения Совета Шуйского муниципального района от _______.2018 № )</t>
  </si>
  <si>
    <r>
      <t>от 18.12.2018г. №  78</t>
    </r>
    <r>
      <rPr>
        <u val="single"/>
        <sz val="12"/>
        <rFont val="Arial Cyr"/>
        <family val="0"/>
      </rPr>
      <t xml:space="preserve">   </t>
    </r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</si>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</sst>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7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99FFCC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11" fillId="0" borderId="0" xfId="53">
      <alignment/>
      <protection/>
    </xf>
    <xf numFmtId="0" fontId="11" fillId="0" borderId="21" xfId="53" applyBorder="1">
      <alignment/>
      <protection/>
    </xf>
    <xf numFmtId="0" fontId="11" fillId="0" borderId="12" xfId="53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left" vertical="top" wrapText="1"/>
      <protection/>
    </xf>
    <xf numFmtId="0" fontId="11" fillId="0" borderId="0" xfId="53" applyFill="1">
      <alignment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top" wrapText="1"/>
      <protection/>
    </xf>
    <xf numFmtId="49" fontId="7" fillId="33" borderId="13" xfId="54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54" applyFont="1" applyFill="1" applyBorder="1" applyAlignment="1">
      <alignment horizontal="center" vertical="top" wrapText="1"/>
      <protection/>
    </xf>
    <xf numFmtId="49" fontId="9" fillId="0" borderId="13" xfId="54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23" xfId="0" applyFont="1" applyFill="1" applyBorder="1" applyAlignment="1">
      <alignment/>
    </xf>
    <xf numFmtId="180" fontId="9" fillId="0" borderId="12" xfId="0" applyNumberFormat="1" applyFont="1" applyBorder="1" applyAlignment="1">
      <alignment/>
    </xf>
    <xf numFmtId="0" fontId="10" fillId="0" borderId="22" xfId="0" applyFont="1" applyBorder="1" applyAlignment="1">
      <alignment horizontal="justify" wrapText="1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wrapText="1"/>
    </xf>
    <xf numFmtId="0" fontId="18" fillId="33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25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22" xfId="53" applyNumberFormat="1" applyFont="1" applyFill="1" applyBorder="1" applyAlignment="1">
      <alignment vertical="top" wrapText="1"/>
      <protection/>
    </xf>
    <xf numFmtId="49" fontId="9" fillId="33" borderId="23" xfId="0" applyNumberFormat="1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53" applyFont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2" fontId="9" fillId="0" borderId="20" xfId="0" applyNumberFormat="1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top" wrapText="1"/>
    </xf>
    <xf numFmtId="0" fontId="9" fillId="0" borderId="2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3" xfId="54" applyNumberFormat="1" applyFont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2" fontId="7" fillId="33" borderId="13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/>
    </xf>
    <xf numFmtId="2" fontId="7" fillId="33" borderId="13" xfId="54" applyNumberFormat="1" applyFont="1" applyFill="1" applyBorder="1" applyAlignment="1">
      <alignment horizontal="right" vertical="top" wrapText="1"/>
      <protection/>
    </xf>
    <xf numFmtId="49" fontId="18" fillId="33" borderId="16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Continuous" vertical="center" wrapText="1"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4" fontId="1" fillId="33" borderId="33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33" borderId="13" xfId="54" applyNumberFormat="1" applyFont="1" applyFill="1" applyBorder="1" applyAlignment="1">
      <alignment horizontal="right" vertical="top" wrapText="1"/>
      <protection/>
    </xf>
    <xf numFmtId="4" fontId="9" fillId="0" borderId="35" xfId="0" applyNumberFormat="1" applyFont="1" applyBorder="1" applyAlignment="1">
      <alignment horizontal="right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5" xfId="53" applyFont="1" applyFill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4" fontId="18" fillId="33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9" fillId="33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3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3" fillId="0" borderId="40" xfId="0" applyNumberFormat="1" applyFont="1" applyBorder="1" applyAlignment="1">
      <alignment horizontal="center" wrapText="1"/>
    </xf>
    <xf numFmtId="0" fontId="13" fillId="0" borderId="41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/>
    </xf>
    <xf numFmtId="179" fontId="13" fillId="0" borderId="41" xfId="0" applyNumberFormat="1" applyFont="1" applyBorder="1" applyAlignment="1">
      <alignment horizontal="center" wrapText="1"/>
    </xf>
    <xf numFmtId="179" fontId="14" fillId="0" borderId="41" xfId="0" applyNumberFormat="1" applyFont="1" applyBorder="1" applyAlignment="1">
      <alignment horizontal="center" wrapText="1"/>
    </xf>
    <xf numFmtId="179" fontId="13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0" fillId="0" borderId="33" xfId="0" applyFont="1" applyBorder="1" applyAlignment="1">
      <alignment horizontal="justify" wrapText="1"/>
    </xf>
    <xf numFmtId="2" fontId="10" fillId="0" borderId="42" xfId="0" applyNumberFormat="1" applyFont="1" applyBorder="1" applyAlignment="1">
      <alignment horizontal="center" vertical="top" wrapText="1"/>
    </xf>
    <xf numFmtId="2" fontId="10" fillId="0" borderId="4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2" fontId="18" fillId="33" borderId="12" xfId="0" applyNumberFormat="1" applyFont="1" applyFill="1" applyBorder="1" applyAlignment="1">
      <alignment horizontal="center" vertical="top" wrapText="1"/>
    </xf>
    <xf numFmtId="0" fontId="62" fillId="35" borderId="13" xfId="0" applyFont="1" applyFill="1" applyBorder="1" applyAlignment="1">
      <alignment horizontal="center" vertical="center" wrapText="1"/>
    </xf>
    <xf numFmtId="4" fontId="62" fillId="35" borderId="13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9" fillId="33" borderId="45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wrapText="1"/>
    </xf>
    <xf numFmtId="4" fontId="9" fillId="33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vertical="top" wrapText="1"/>
    </xf>
    <xf numFmtId="4" fontId="9" fillId="35" borderId="35" xfId="0" applyNumberFormat="1" applyFont="1" applyFill="1" applyBorder="1" applyAlignment="1">
      <alignment horizontal="center" vertical="center" wrapText="1"/>
    </xf>
    <xf numFmtId="0" fontId="9" fillId="33" borderId="19" xfId="53" applyFont="1" applyFill="1" applyBorder="1" applyAlignment="1">
      <alignment vertical="top" wrapText="1"/>
      <protection/>
    </xf>
    <xf numFmtId="0" fontId="9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47" xfId="0" applyNumberFormat="1" applyFont="1" applyFill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0" borderId="33" xfId="53" applyFont="1" applyFill="1" applyBorder="1" applyAlignment="1">
      <alignment wrapText="1"/>
      <protection/>
    </xf>
    <xf numFmtId="0" fontId="11" fillId="0" borderId="0" xfId="53" applyBorder="1">
      <alignment/>
      <protection/>
    </xf>
    <xf numFmtId="4" fontId="9" fillId="0" borderId="43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53" applyFont="1" applyBorder="1" applyAlignment="1">
      <alignment horizontal="center" vertical="top" wrapText="1"/>
      <protection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2" xfId="53" applyNumberFormat="1" applyFont="1" applyFill="1" applyBorder="1" applyAlignment="1">
      <alignment vertical="top" wrapText="1"/>
      <protection/>
    </xf>
    <xf numFmtId="3" fontId="9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 wrapText="1"/>
    </xf>
    <xf numFmtId="4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9" fillId="33" borderId="48" xfId="53" applyFont="1" applyFill="1" applyBorder="1" applyAlignment="1">
      <alignment vertical="top" wrapText="1"/>
      <protection/>
    </xf>
    <xf numFmtId="49" fontId="9" fillId="33" borderId="49" xfId="0" applyNumberFormat="1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" fontId="9" fillId="33" borderId="49" xfId="0" applyNumberFormat="1" applyFont="1" applyFill="1" applyBorder="1" applyAlignment="1">
      <alignment horizontal="center" vertical="center" wrapText="1"/>
    </xf>
    <xf numFmtId="4" fontId="9" fillId="33" borderId="50" xfId="0" applyNumberFormat="1" applyFont="1" applyFill="1" applyBorder="1" applyAlignment="1">
      <alignment horizontal="center" vertical="center" wrapText="1"/>
    </xf>
    <xf numFmtId="0" fontId="9" fillId="35" borderId="20" xfId="53" applyFont="1" applyFill="1" applyBorder="1" applyAlignment="1">
      <alignment vertical="top" wrapText="1"/>
      <protection/>
    </xf>
    <xf numFmtId="0" fontId="13" fillId="0" borderId="12" xfId="0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181" fontId="13" fillId="0" borderId="41" xfId="0" applyNumberFormat="1" applyFont="1" applyBorder="1" applyAlignment="1">
      <alignment horizontal="center" vertical="top" wrapText="1"/>
    </xf>
    <xf numFmtId="0" fontId="0" fillId="36" borderId="0" xfId="0" applyFill="1" applyAlignment="1">
      <alignment/>
    </xf>
    <xf numFmtId="49" fontId="9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63" fillId="0" borderId="13" xfId="0" applyFont="1" applyBorder="1" applyAlignment="1">
      <alignment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right" vertical="center" wrapText="1"/>
    </xf>
    <xf numFmtId="2" fontId="7" fillId="33" borderId="18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vertical="center" wrapText="1"/>
    </xf>
    <xf numFmtId="4" fontId="7" fillId="33" borderId="45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" fontId="7" fillId="33" borderId="35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7" fillId="33" borderId="35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" fontId="9" fillId="36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horizontal="right" vertical="center"/>
    </xf>
    <xf numFmtId="0" fontId="7" fillId="33" borderId="20" xfId="54" applyFont="1" applyFill="1" applyBorder="1" applyAlignment="1">
      <alignment vertical="top" wrapText="1"/>
      <protection/>
    </xf>
    <xf numFmtId="4" fontId="7" fillId="33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Border="1" applyAlignment="1">
      <alignment horizontal="right" vertical="center" wrapText="1"/>
      <protection/>
    </xf>
    <xf numFmtId="0" fontId="63" fillId="0" borderId="20" xfId="0" applyFont="1" applyBorder="1" applyAlignment="1">
      <alignment vertical="center" wrapText="1"/>
    </xf>
    <xf numFmtId="4" fontId="9" fillId="0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vertical="top" wrapText="1"/>
    </xf>
    <xf numFmtId="4" fontId="9" fillId="0" borderId="46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49" fontId="23" fillId="33" borderId="20" xfId="0" applyNumberFormat="1" applyFont="1" applyFill="1" applyBorder="1" applyAlignment="1">
      <alignment horizontal="lef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justify" wrapText="1"/>
    </xf>
    <xf numFmtId="11" fontId="7" fillId="33" borderId="20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wrapText="1"/>
    </xf>
    <xf numFmtId="4" fontId="7" fillId="35" borderId="35" xfId="0" applyNumberFormat="1" applyFont="1" applyFill="1" applyBorder="1" applyAlignment="1">
      <alignment horizontal="right" vertical="center" wrapText="1"/>
    </xf>
    <xf numFmtId="4" fontId="7" fillId="35" borderId="45" xfId="0" applyNumberFormat="1" applyFont="1" applyFill="1" applyBorder="1" applyAlignment="1">
      <alignment horizontal="right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>
      <alignment vertical="top" wrapText="1"/>
    </xf>
    <xf numFmtId="0" fontId="9" fillId="0" borderId="52" xfId="0" applyFont="1" applyBorder="1" applyAlignment="1">
      <alignment wrapText="1"/>
    </xf>
    <xf numFmtId="0" fontId="11" fillId="0" borderId="34" xfId="53" applyBorder="1" applyAlignment="1">
      <alignment horizontal="center" wrapText="1"/>
      <protection/>
    </xf>
    <xf numFmtId="0" fontId="11" fillId="0" borderId="53" xfId="53" applyBorder="1" applyAlignment="1">
      <alignment horizontal="center" wrapText="1"/>
      <protection/>
    </xf>
    <xf numFmtId="0" fontId="9" fillId="19" borderId="12" xfId="53" applyFont="1" applyFill="1" applyBorder="1" applyAlignment="1">
      <alignment horizontal="center" wrapText="1"/>
      <protection/>
    </xf>
    <xf numFmtId="0" fontId="7" fillId="19" borderId="12" xfId="53" applyFont="1" applyFill="1" applyBorder="1" applyAlignment="1">
      <alignment horizontal="center" wrapText="1"/>
      <protection/>
    </xf>
    <xf numFmtId="4" fontId="9" fillId="19" borderId="12" xfId="53" applyNumberFormat="1" applyFont="1" applyFill="1" applyBorder="1" applyAlignment="1">
      <alignment horizontal="center" wrapText="1"/>
      <protection/>
    </xf>
    <xf numFmtId="0" fontId="9" fillId="7" borderId="12" xfId="53" applyFont="1" applyFill="1" applyBorder="1" applyAlignment="1">
      <alignment horizontal="center" wrapText="1"/>
      <protection/>
    </xf>
    <xf numFmtId="4" fontId="9" fillId="7" borderId="12" xfId="53" applyNumberFormat="1" applyFont="1" applyFill="1" applyBorder="1" applyAlignment="1">
      <alignment horizontal="center" wrapText="1"/>
      <protection/>
    </xf>
    <xf numFmtId="0" fontId="9" fillId="7" borderId="12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wrapText="1"/>
    </xf>
    <xf numFmtId="4" fontId="9" fillId="7" borderId="12" xfId="53" applyNumberFormat="1" applyFont="1" applyFill="1" applyBorder="1" applyAlignment="1">
      <alignment horizontal="center" vertical="top" wrapText="1"/>
      <protection/>
    </xf>
    <xf numFmtId="0" fontId="9" fillId="19" borderId="1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wrapText="1"/>
    </xf>
    <xf numFmtId="4" fontId="9" fillId="19" borderId="12" xfId="53" applyNumberFormat="1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center" wrapText="1"/>
      <protection/>
    </xf>
    <xf numFmtId="0" fontId="9" fillId="7" borderId="12" xfId="53" applyFont="1" applyFill="1" applyBorder="1" applyAlignment="1">
      <alignment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wrapText="1"/>
      <protection/>
    </xf>
    <xf numFmtId="4" fontId="9" fillId="0" borderId="42" xfId="53" applyNumberFormat="1" applyFont="1" applyFill="1" applyBorder="1" applyAlignment="1">
      <alignment horizontal="center" vertical="top" wrapText="1"/>
      <protection/>
    </xf>
    <xf numFmtId="0" fontId="9" fillId="19" borderId="41" xfId="0" applyFont="1" applyFill="1" applyBorder="1" applyAlignment="1">
      <alignment horizontal="center" vertical="top" wrapText="1"/>
    </xf>
    <xf numFmtId="4" fontId="9" fillId="19" borderId="41" xfId="53" applyNumberFormat="1" applyFont="1" applyFill="1" applyBorder="1" applyAlignment="1">
      <alignment horizontal="center" vertical="top" wrapText="1"/>
      <protection/>
    </xf>
    <xf numFmtId="49" fontId="9" fillId="7" borderId="22" xfId="53" applyNumberFormat="1" applyFont="1" applyFill="1" applyBorder="1" applyAlignment="1">
      <alignment horizontal="center" vertical="center" wrapText="1"/>
      <protection/>
    </xf>
    <xf numFmtId="0" fontId="9" fillId="7" borderId="22" xfId="53" applyFont="1" applyFill="1" applyBorder="1" applyAlignment="1">
      <alignment horizontal="center" vertical="top" wrapText="1"/>
      <protection/>
    </xf>
    <xf numFmtId="4" fontId="9" fillId="7" borderId="41" xfId="53" applyNumberFormat="1" applyFont="1" applyFill="1" applyBorder="1" applyAlignment="1">
      <alignment horizontal="center" vertical="top" wrapText="1"/>
      <protection/>
    </xf>
    <xf numFmtId="4" fontId="9" fillId="0" borderId="41" xfId="53" applyNumberFormat="1" applyFont="1" applyFill="1" applyBorder="1" applyAlignment="1">
      <alignment horizontal="center" vertical="top" wrapText="1"/>
      <protection/>
    </xf>
    <xf numFmtId="0" fontId="9" fillId="7" borderId="41" xfId="53" applyFont="1" applyFill="1" applyBorder="1" applyAlignment="1">
      <alignment horizontal="center" vertical="center" wrapText="1"/>
      <protection/>
    </xf>
    <xf numFmtId="0" fontId="9" fillId="7" borderId="41" xfId="53" applyFont="1" applyFill="1" applyBorder="1" applyAlignment="1">
      <alignment vertical="top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vertical="top" wrapText="1"/>
      <protection/>
    </xf>
    <xf numFmtId="4" fontId="9" fillId="0" borderId="41" xfId="53" applyNumberFormat="1" applyFont="1" applyBorder="1" applyAlignment="1">
      <alignment horizontal="center" vertical="top" wrapText="1"/>
      <protection/>
    </xf>
    <xf numFmtId="0" fontId="9" fillId="7" borderId="41" xfId="53" applyFont="1" applyFill="1" applyBorder="1" applyAlignment="1">
      <alignment horizontal="center" wrapText="1"/>
      <protection/>
    </xf>
    <xf numFmtId="0" fontId="9" fillId="7" borderId="41" xfId="0" applyFont="1" applyFill="1" applyBorder="1" applyAlignment="1">
      <alignment wrapText="1"/>
    </xf>
    <xf numFmtId="4" fontId="9" fillId="7" borderId="41" xfId="53" applyNumberFormat="1" applyFont="1" applyFill="1" applyBorder="1" applyAlignment="1">
      <alignment horizontal="center" wrapText="1"/>
      <protection/>
    </xf>
    <xf numFmtId="0" fontId="9" fillId="7" borderId="41" xfId="53" applyFont="1" applyFill="1" applyBorder="1" applyAlignment="1">
      <alignment horizontal="center"/>
      <protection/>
    </xf>
    <xf numFmtId="0" fontId="9" fillId="7" borderId="41" xfId="53" applyFont="1" applyFill="1" applyBorder="1" applyAlignment="1">
      <alignment wrapText="1"/>
      <protection/>
    </xf>
    <xf numFmtId="4" fontId="9" fillId="7" borderId="41" xfId="53" applyNumberFormat="1" applyFont="1" applyFill="1" applyBorder="1" applyAlignment="1">
      <alignment horizontal="center"/>
      <protection/>
    </xf>
    <xf numFmtId="0" fontId="9" fillId="0" borderId="54" xfId="53" applyFont="1" applyBorder="1" applyAlignment="1">
      <alignment horizontal="center" vertical="center" wrapText="1"/>
      <protection/>
    </xf>
    <xf numFmtId="0" fontId="9" fillId="0" borderId="54" xfId="53" applyFont="1" applyBorder="1" applyAlignment="1">
      <alignment wrapText="1"/>
      <protection/>
    </xf>
    <xf numFmtId="4" fontId="9" fillId="0" borderId="54" xfId="53" applyNumberFormat="1" applyFont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center" wrapText="1"/>
      <protection/>
    </xf>
    <xf numFmtId="0" fontId="9" fillId="19" borderId="12" xfId="53" applyFont="1" applyFill="1" applyBorder="1" applyAlignment="1">
      <alignment wrapText="1"/>
      <protection/>
    </xf>
    <xf numFmtId="4" fontId="9" fillId="7" borderId="12" xfId="53" applyNumberFormat="1" applyFont="1" applyFill="1" applyBorder="1" applyAlignment="1">
      <alignment horizontal="center"/>
      <protection/>
    </xf>
    <xf numFmtId="0" fontId="9" fillId="19" borderId="41" xfId="53" applyFont="1" applyFill="1" applyBorder="1" applyAlignment="1">
      <alignment horizontal="center" vertical="center" wrapText="1"/>
      <protection/>
    </xf>
    <xf numFmtId="0" fontId="9" fillId="19" borderId="41" xfId="53" applyFont="1" applyFill="1" applyBorder="1" applyAlignment="1">
      <alignment wrapText="1"/>
      <protection/>
    </xf>
    <xf numFmtId="0" fontId="9" fillId="0" borderId="41" xfId="53" applyFont="1" applyBorder="1" applyAlignment="1">
      <alignment wrapText="1"/>
      <protection/>
    </xf>
    <xf numFmtId="0" fontId="10" fillId="7" borderId="41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top" wrapText="1"/>
    </xf>
    <xf numFmtId="0" fontId="9" fillId="0" borderId="41" xfId="53" applyFont="1" applyBorder="1" applyAlignment="1">
      <alignment horizontal="left" vertical="top" wrapText="1"/>
      <protection/>
    </xf>
    <xf numFmtId="0" fontId="9" fillId="14" borderId="41" xfId="53" applyFont="1" applyFill="1" applyBorder="1" applyAlignment="1">
      <alignment horizontal="center" vertical="center" wrapText="1"/>
      <protection/>
    </xf>
    <xf numFmtId="0" fontId="7" fillId="14" borderId="41" xfId="53" applyFont="1" applyFill="1" applyBorder="1" applyAlignment="1">
      <alignment wrapText="1"/>
      <protection/>
    </xf>
    <xf numFmtId="4" fontId="9" fillId="14" borderId="41" xfId="53" applyNumberFormat="1" applyFont="1" applyFill="1" applyBorder="1" applyAlignment="1">
      <alignment horizontal="center" vertical="top" wrapText="1"/>
      <protection/>
    </xf>
    <xf numFmtId="0" fontId="9" fillId="36" borderId="41" xfId="53" applyFont="1" applyFill="1" applyBorder="1" applyAlignment="1">
      <alignment horizontal="center" vertical="center" wrapText="1"/>
      <protection/>
    </xf>
    <xf numFmtId="0" fontId="9" fillId="36" borderId="41" xfId="53" applyFont="1" applyFill="1" applyBorder="1" applyAlignment="1">
      <alignment horizontal="center" vertical="top" wrapText="1"/>
      <protection/>
    </xf>
    <xf numFmtId="4" fontId="9" fillId="36" borderId="41" xfId="53" applyNumberFormat="1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/>
      <protection/>
    </xf>
    <xf numFmtId="4" fontId="9" fillId="19" borderId="12" xfId="53" applyNumberFormat="1" applyFont="1" applyFill="1" applyBorder="1" applyAlignment="1">
      <alignment horizontal="center"/>
      <protection/>
    </xf>
    <xf numFmtId="0" fontId="9" fillId="7" borderId="12" xfId="53" applyFont="1" applyFill="1" applyBorder="1" applyAlignment="1">
      <alignment horizontal="center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vertical="top" wrapText="1"/>
      <protection/>
    </xf>
    <xf numFmtId="0" fontId="9" fillId="19" borderId="12" xfId="53" applyFont="1" applyFill="1" applyBorder="1" applyAlignment="1">
      <alignment vertical="top" wrapText="1"/>
      <protection/>
    </xf>
    <xf numFmtId="0" fontId="9" fillId="7" borderId="12" xfId="53" applyFont="1" applyFill="1" applyBorder="1" applyAlignment="1">
      <alignment vertical="top" wrapText="1"/>
      <protection/>
    </xf>
    <xf numFmtId="0" fontId="9" fillId="19" borderId="41" xfId="53" applyFont="1" applyFill="1" applyBorder="1" applyAlignment="1">
      <alignment vertical="top" wrapText="1"/>
      <protection/>
    </xf>
    <xf numFmtId="0" fontId="9" fillId="36" borderId="33" xfId="53" applyNumberFormat="1" applyFont="1" applyFill="1" applyBorder="1" applyAlignment="1">
      <alignment vertical="center" wrapText="1"/>
      <protection/>
    </xf>
    <xf numFmtId="4" fontId="7" fillId="36" borderId="12" xfId="53" applyNumberFormat="1" applyFont="1" applyFill="1" applyBorder="1" applyAlignment="1">
      <alignment horizontal="center" vertical="top" wrapText="1"/>
      <protection/>
    </xf>
    <xf numFmtId="0" fontId="9" fillId="19" borderId="0" xfId="53" applyNumberFormat="1" applyFont="1" applyFill="1" applyBorder="1" applyAlignment="1">
      <alignment vertical="top" wrapText="1"/>
      <protection/>
    </xf>
    <xf numFmtId="0" fontId="9" fillId="7" borderId="12" xfId="53" applyNumberFormat="1" applyFont="1" applyFill="1" applyBorder="1" applyAlignment="1">
      <alignment vertical="top" wrapText="1"/>
      <protection/>
    </xf>
    <xf numFmtId="0" fontId="9" fillId="36" borderId="12" xfId="53" applyNumberFormat="1" applyFont="1" applyFill="1" applyBorder="1" applyAlignment="1">
      <alignment vertical="top" wrapText="1"/>
      <protection/>
    </xf>
    <xf numFmtId="4" fontId="9" fillId="36" borderId="10" xfId="53" applyNumberFormat="1" applyFont="1" applyFill="1" applyBorder="1" applyAlignment="1">
      <alignment horizontal="center" vertical="top" wrapText="1"/>
      <protection/>
    </xf>
    <xf numFmtId="0" fontId="7" fillId="36" borderId="22" xfId="53" applyFont="1" applyFill="1" applyBorder="1" applyAlignment="1">
      <alignment horizontal="center" vertical="center" wrapText="1"/>
      <protection/>
    </xf>
    <xf numFmtId="0" fontId="7" fillId="36" borderId="22" xfId="53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9" fillId="35" borderId="27" xfId="0" applyNumberFormat="1" applyFont="1" applyFill="1" applyBorder="1" applyAlignment="1">
      <alignment horizontal="center" vertical="center" wrapText="1"/>
    </xf>
    <xf numFmtId="0" fontId="9" fillId="0" borderId="34" xfId="53" applyFont="1" applyBorder="1" applyAlignment="1">
      <alignment wrapText="1"/>
      <protection/>
    </xf>
    <xf numFmtId="4" fontId="9" fillId="0" borderId="55" xfId="53" applyNumberFormat="1" applyFont="1" applyFill="1" applyBorder="1" applyAlignment="1">
      <alignment horizontal="center" vertical="top" wrapText="1"/>
      <protection/>
    </xf>
    <xf numFmtId="0" fontId="9" fillId="13" borderId="12" xfId="53" applyFont="1" applyFill="1" applyBorder="1" applyAlignment="1">
      <alignment horizontal="center" vertical="center" wrapText="1"/>
      <protection/>
    </xf>
    <xf numFmtId="0" fontId="9" fillId="13" borderId="12" xfId="53" applyFont="1" applyFill="1" applyBorder="1" applyAlignment="1">
      <alignment wrapText="1"/>
      <protection/>
    </xf>
    <xf numFmtId="4" fontId="9" fillId="13" borderId="12" xfId="53" applyNumberFormat="1" applyFont="1" applyFill="1" applyBorder="1" applyAlignment="1">
      <alignment horizontal="center" vertical="top" wrapText="1"/>
      <protection/>
    </xf>
    <xf numFmtId="0" fontId="9" fillId="13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7" fillId="35" borderId="20" xfId="0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/>
    </xf>
    <xf numFmtId="49" fontId="7" fillId="34" borderId="56" xfId="0" applyNumberFormat="1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center"/>
    </xf>
    <xf numFmtId="0" fontId="9" fillId="35" borderId="12" xfId="53" applyFont="1" applyFill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 wrapText="1"/>
      <protection/>
    </xf>
    <xf numFmtId="4" fontId="9" fillId="35" borderId="12" xfId="53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wrapText="1"/>
    </xf>
    <xf numFmtId="4" fontId="9" fillId="35" borderId="12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wrapText="1"/>
      <protection/>
    </xf>
    <xf numFmtId="0" fontId="9" fillId="35" borderId="59" xfId="0" applyFont="1" applyFill="1" applyBorder="1" applyAlignment="1">
      <alignment horizontal="center" vertical="top" wrapText="1"/>
    </xf>
    <xf numFmtId="0" fontId="7" fillId="35" borderId="59" xfId="0" applyFont="1" applyFill="1" applyBorder="1" applyAlignment="1">
      <alignment wrapText="1"/>
    </xf>
    <xf numFmtId="4" fontId="9" fillId="35" borderId="59" xfId="53" applyNumberFormat="1" applyFont="1" applyFill="1" applyBorder="1" applyAlignment="1">
      <alignment horizontal="center" vertical="top" wrapText="1"/>
      <protection/>
    </xf>
    <xf numFmtId="0" fontId="9" fillId="19" borderId="41" xfId="0" applyFont="1" applyFill="1" applyBorder="1" applyAlignment="1">
      <alignment wrapText="1"/>
    </xf>
    <xf numFmtId="0" fontId="9" fillId="35" borderId="12" xfId="53" applyFont="1" applyFill="1" applyBorder="1" applyAlignment="1">
      <alignment horizontal="center" vertical="center" wrapText="1"/>
      <protection/>
    </xf>
    <xf numFmtId="0" fontId="9" fillId="35" borderId="41" xfId="53" applyFont="1" applyFill="1" applyBorder="1" applyAlignment="1">
      <alignment horizontal="center" vertical="center" wrapText="1"/>
      <protection/>
    </xf>
    <xf numFmtId="0" fontId="7" fillId="35" borderId="41" xfId="53" applyFont="1" applyFill="1" applyBorder="1" applyAlignment="1">
      <alignment wrapText="1"/>
      <protection/>
    </xf>
    <xf numFmtId="4" fontId="9" fillId="35" borderId="41" xfId="53" applyNumberFormat="1" applyFont="1" applyFill="1" applyBorder="1" applyAlignment="1">
      <alignment horizontal="center" vertical="top" wrapText="1"/>
      <protection/>
    </xf>
    <xf numFmtId="0" fontId="7" fillId="35" borderId="33" xfId="53" applyNumberFormat="1" applyFont="1" applyFill="1" applyBorder="1" applyAlignment="1">
      <alignment vertical="center" wrapText="1"/>
      <protection/>
    </xf>
    <xf numFmtId="0" fontId="9" fillId="35" borderId="12" xfId="53" applyNumberFormat="1" applyFont="1" applyFill="1" applyBorder="1" applyAlignment="1">
      <alignment vertical="top" wrapText="1"/>
      <protection/>
    </xf>
    <xf numFmtId="0" fontId="7" fillId="35" borderId="41" xfId="53" applyFont="1" applyFill="1" applyBorder="1" applyAlignment="1">
      <alignment horizontal="center" vertical="center" wrapText="1"/>
      <protection/>
    </xf>
    <xf numFmtId="4" fontId="7" fillId="35" borderId="41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4" fontId="9" fillId="0" borderId="60" xfId="0" applyNumberFormat="1" applyFont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46" xfId="0" applyNumberFormat="1" applyFont="1" applyFill="1" applyBorder="1" applyAlignment="1">
      <alignment horizontal="center" vertical="center" wrapText="1"/>
    </xf>
    <xf numFmtId="4" fontId="9" fillId="33" borderId="6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64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wrapText="1"/>
    </xf>
    <xf numFmtId="4" fontId="9" fillId="0" borderId="6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vertical="top" wrapText="1"/>
    </xf>
    <xf numFmtId="0" fontId="9" fillId="19" borderId="53" xfId="53" applyFont="1" applyFill="1" applyBorder="1" applyAlignment="1">
      <alignment vertical="top" wrapText="1"/>
      <protection/>
    </xf>
    <xf numFmtId="0" fontId="9" fillId="7" borderId="53" xfId="53" applyFont="1" applyFill="1" applyBorder="1" applyAlignment="1">
      <alignment vertical="top" wrapText="1"/>
      <protection/>
    </xf>
    <xf numFmtId="0" fontId="9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vertical="top" wrapText="1"/>
    </xf>
    <xf numFmtId="49" fontId="7" fillId="33" borderId="57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4" fontId="7" fillId="33" borderId="5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top" wrapText="1"/>
    </xf>
    <xf numFmtId="0" fontId="9" fillId="35" borderId="59" xfId="53" applyFont="1" applyFill="1" applyBorder="1" applyAlignment="1">
      <alignment horizontal="center" vertical="center" wrapText="1"/>
      <protection/>
    </xf>
    <xf numFmtId="0" fontId="7" fillId="35" borderId="59" xfId="53" applyFont="1" applyFill="1" applyBorder="1" applyAlignment="1">
      <alignment wrapText="1"/>
      <protection/>
    </xf>
    <xf numFmtId="4" fontId="9" fillId="0" borderId="34" xfId="53" applyNumberFormat="1" applyFont="1" applyFill="1" applyBorder="1" applyAlignment="1">
      <alignment horizontal="center" vertical="top" wrapText="1"/>
      <protection/>
    </xf>
    <xf numFmtId="0" fontId="10" fillId="0" borderId="36" xfId="0" applyFont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9" fillId="36" borderId="13" xfId="0" applyNumberFormat="1" applyFont="1" applyFill="1" applyBorder="1" applyAlignment="1">
      <alignment vertical="center" wrapText="1"/>
    </xf>
    <xf numFmtId="4" fontId="9" fillId="36" borderId="35" xfId="0" applyNumberFormat="1" applyFont="1" applyFill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Continuous" vertical="center" wrapText="1"/>
    </xf>
    <xf numFmtId="0" fontId="9" fillId="0" borderId="20" xfId="0" applyFont="1" applyBorder="1" applyAlignment="1">
      <alignment vertical="center" wrapText="1"/>
    </xf>
    <xf numFmtId="4" fontId="9" fillId="36" borderId="35" xfId="0" applyNumberFormat="1" applyFont="1" applyFill="1" applyBorder="1" applyAlignment="1">
      <alignment horizontal="center" vertical="center" wrapText="1"/>
    </xf>
    <xf numFmtId="4" fontId="9" fillId="36" borderId="46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4" fontId="9" fillId="35" borderId="4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wrapText="1"/>
    </xf>
    <xf numFmtId="4" fontId="9" fillId="0" borderId="4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3" fontId="0" fillId="0" borderId="0" xfId="63" applyNumberFormat="1" applyFont="1" applyAlignment="1">
      <alignment/>
    </xf>
    <xf numFmtId="43" fontId="9" fillId="0" borderId="0" xfId="63" applyNumberFormat="1" applyFont="1" applyFill="1" applyBorder="1" applyAlignment="1">
      <alignment horizontal="center" vertical="center" wrapText="1"/>
    </xf>
    <xf numFmtId="43" fontId="0" fillId="0" borderId="0" xfId="63" applyNumberFormat="1" applyFont="1" applyBorder="1" applyAlignment="1">
      <alignment/>
    </xf>
    <xf numFmtId="43" fontId="0" fillId="36" borderId="0" xfId="63" applyNumberFormat="1" applyFont="1" applyFill="1" applyAlignment="1">
      <alignment/>
    </xf>
    <xf numFmtId="4" fontId="9" fillId="0" borderId="65" xfId="0" applyNumberFormat="1" applyFont="1" applyFill="1" applyBorder="1" applyAlignment="1">
      <alignment horizontal="center" vertical="center" wrapText="1"/>
    </xf>
    <xf numFmtId="43" fontId="65" fillId="0" borderId="0" xfId="63" applyNumberFormat="1" applyFont="1" applyAlignment="1">
      <alignment/>
    </xf>
    <xf numFmtId="2" fontId="0" fillId="0" borderId="0" xfId="63" applyNumberFormat="1" applyFont="1" applyAlignment="1">
      <alignment/>
    </xf>
    <xf numFmtId="4" fontId="9" fillId="36" borderId="2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" fontId="9" fillId="36" borderId="38" xfId="0" applyNumberFormat="1" applyFont="1" applyFill="1" applyBorder="1" applyAlignment="1">
      <alignment horizontal="center" vertical="center" wrapText="1"/>
    </xf>
    <xf numFmtId="4" fontId="9" fillId="36" borderId="37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vertical="top" wrapText="1"/>
    </xf>
    <xf numFmtId="43" fontId="0" fillId="0" borderId="0" xfId="63" applyFont="1" applyAlignment="1">
      <alignment/>
    </xf>
    <xf numFmtId="43" fontId="19" fillId="0" borderId="0" xfId="63" applyFont="1" applyAlignment="1">
      <alignment/>
    </xf>
    <xf numFmtId="43" fontId="0" fillId="0" borderId="0" xfId="63" applyFont="1" applyAlignment="1">
      <alignment horizontal="right"/>
    </xf>
    <xf numFmtId="43" fontId="0" fillId="0" borderId="0" xfId="63" applyFont="1" applyAlignment="1">
      <alignment/>
    </xf>
    <xf numFmtId="43" fontId="9" fillId="0" borderId="0" xfId="63" applyFont="1" applyFill="1" applyBorder="1" applyAlignment="1">
      <alignment/>
    </xf>
    <xf numFmtId="43" fontId="7" fillId="0" borderId="0" xfId="63" applyFont="1" applyFill="1" applyBorder="1" applyAlignment="1">
      <alignment/>
    </xf>
    <xf numFmtId="43" fontId="0" fillId="0" borderId="0" xfId="63" applyFont="1" applyFill="1" applyAlignment="1">
      <alignment/>
    </xf>
    <xf numFmtId="2" fontId="9" fillId="0" borderId="61" xfId="0" applyNumberFormat="1" applyFont="1" applyFill="1" applyBorder="1" applyAlignment="1">
      <alignment horizontal="center" vertical="center" wrapText="1"/>
    </xf>
    <xf numFmtId="4" fontId="7" fillId="33" borderId="46" xfId="0" applyNumberFormat="1" applyFont="1" applyFill="1" applyBorder="1" applyAlignment="1">
      <alignment horizontal="right" vertical="center" wrapText="1"/>
    </xf>
    <xf numFmtId="4" fontId="9" fillId="0" borderId="45" xfId="0" applyNumberFormat="1" applyFont="1" applyBorder="1" applyAlignment="1">
      <alignment vertical="center"/>
    </xf>
    <xf numFmtId="0" fontId="9" fillId="36" borderId="20" xfId="0" applyFont="1" applyFill="1" applyBorder="1" applyAlignment="1">
      <alignment vertical="top" wrapText="1"/>
    </xf>
    <xf numFmtId="43" fontId="9" fillId="0" borderId="46" xfId="63" applyFont="1" applyFill="1" applyBorder="1" applyAlignment="1">
      <alignment horizontal="center" vertical="center"/>
    </xf>
    <xf numFmtId="43" fontId="9" fillId="0" borderId="60" xfId="63" applyFont="1" applyFill="1" applyBorder="1" applyAlignment="1">
      <alignment horizontal="center" vertical="center"/>
    </xf>
    <xf numFmtId="4" fontId="9" fillId="0" borderId="45" xfId="0" applyNumberFormat="1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wrapText="1"/>
    </xf>
    <xf numFmtId="4" fontId="7" fillId="33" borderId="58" xfId="0" applyNumberFormat="1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top" wrapText="1"/>
      <protection/>
    </xf>
    <xf numFmtId="4" fontId="7" fillId="35" borderId="1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 vertical="top" wrapText="1"/>
      <protection/>
    </xf>
    <xf numFmtId="0" fontId="9" fillId="0" borderId="24" xfId="53" applyNumberFormat="1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33" xfId="53" applyNumberFormat="1" applyFont="1" applyFill="1" applyBorder="1" applyAlignment="1">
      <alignment vertical="top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4" fontId="7" fillId="36" borderId="10" xfId="53" applyNumberFormat="1" applyFont="1" applyFill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7" fillId="33" borderId="28" xfId="0" applyNumberFormat="1" applyFont="1" applyFill="1" applyBorder="1" applyAlignment="1">
      <alignment/>
    </xf>
    <xf numFmtId="0" fontId="9" fillId="36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horizontal="center" vertical="center"/>
    </xf>
    <xf numFmtId="4" fontId="63" fillId="14" borderId="41" xfId="53" applyNumberFormat="1" applyFont="1" applyFill="1" applyBorder="1" applyAlignment="1">
      <alignment horizontal="center" vertical="top" wrapText="1"/>
      <protection/>
    </xf>
    <xf numFmtId="4" fontId="63" fillId="35" borderId="41" xfId="53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6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53" xfId="53" applyBorder="1" applyAlignment="1">
      <alignment horizontal="center" vertical="center" wrapText="1"/>
      <protection/>
    </xf>
    <xf numFmtId="0" fontId="0" fillId="0" borderId="67" xfId="0" applyBorder="1" applyAlignment="1">
      <alignment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63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8" fillId="0" borderId="70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0" borderId="72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53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7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79" fontId="1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4" fillId="0" borderId="63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vertical="top" wrapText="1"/>
    </xf>
    <xf numFmtId="179" fontId="14" fillId="0" borderId="76" xfId="0" applyNumberFormat="1" applyFont="1" applyBorder="1" applyAlignment="1">
      <alignment horizontal="center" wrapText="1"/>
    </xf>
    <xf numFmtId="179" fontId="14" fillId="0" borderId="77" xfId="0" applyNumberFormat="1" applyFont="1" applyBorder="1" applyAlignment="1">
      <alignment horizontal="center" wrapText="1"/>
    </xf>
    <xf numFmtId="179" fontId="14" fillId="0" borderId="40" xfId="0" applyNumberFormat="1" applyFont="1" applyBorder="1" applyAlignment="1">
      <alignment horizontal="center" wrapText="1"/>
    </xf>
    <xf numFmtId="179" fontId="13" fillId="0" borderId="76" xfId="0" applyNumberFormat="1" applyFont="1" applyBorder="1" applyAlignment="1">
      <alignment horizontal="center" wrapText="1"/>
    </xf>
    <xf numFmtId="179" fontId="13" fillId="0" borderId="77" xfId="0" applyNumberFormat="1" applyFont="1" applyBorder="1" applyAlignment="1">
      <alignment horizontal="center" wrapText="1"/>
    </xf>
    <xf numFmtId="179" fontId="13" fillId="0" borderId="40" xfId="0" applyNumberFormat="1" applyFont="1" applyBorder="1" applyAlignment="1">
      <alignment horizontal="center" wrapText="1"/>
    </xf>
    <xf numFmtId="0" fontId="14" fillId="0" borderId="41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wrapText="1"/>
    </xf>
    <xf numFmtId="0" fontId="13" fillId="0" borderId="41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left" wrapText="1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76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7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14" fillId="0" borderId="7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6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ht="15">
      <c r="E1" s="2" t="s">
        <v>188</v>
      </c>
    </row>
    <row r="2" spans="4:5" ht="15">
      <c r="D2" s="2"/>
      <c r="E2" s="2" t="s">
        <v>116</v>
      </c>
    </row>
    <row r="3" spans="4:5" ht="18.75" customHeight="1">
      <c r="D3" s="2"/>
      <c r="E3" s="2" t="s">
        <v>1324</v>
      </c>
    </row>
    <row r="4" spans="3:4" ht="18.75" customHeight="1">
      <c r="C4" s="2"/>
      <c r="D4" s="2"/>
    </row>
    <row r="5" spans="1:5" ht="35.25" customHeight="1">
      <c r="A5" s="570" t="s">
        <v>1179</v>
      </c>
      <c r="B5" s="570"/>
      <c r="C5" s="570"/>
      <c r="D5" s="570"/>
      <c r="E5" s="570"/>
    </row>
    <row r="6" spans="1:7" ht="18" customHeight="1">
      <c r="A6" s="569" t="s">
        <v>350</v>
      </c>
      <c r="B6" s="569"/>
      <c r="C6" s="569"/>
      <c r="D6" s="181"/>
      <c r="E6" s="54"/>
      <c r="F6" s="54"/>
      <c r="G6" s="54"/>
    </row>
    <row r="7" spans="2:5" ht="16.5" thickBot="1">
      <c r="B7" s="4"/>
      <c r="C7" s="15"/>
      <c r="D7" s="15"/>
      <c r="E7" s="288" t="s">
        <v>761</v>
      </c>
    </row>
    <row r="8" spans="1:5" s="122" customFormat="1" ht="63.75" thickBot="1">
      <c r="A8" s="113" t="s">
        <v>51</v>
      </c>
      <c r="B8" s="112" t="s">
        <v>52</v>
      </c>
      <c r="C8" s="113" t="s">
        <v>181</v>
      </c>
      <c r="D8" s="113" t="s">
        <v>341</v>
      </c>
      <c r="E8" s="113" t="s">
        <v>342</v>
      </c>
    </row>
    <row r="9" spans="1:5" s="122" customFormat="1" ht="16.5" thickBot="1">
      <c r="A9" s="57">
        <v>1</v>
      </c>
      <c r="B9" s="56">
        <v>2</v>
      </c>
      <c r="C9" s="56">
        <v>3</v>
      </c>
      <c r="D9" s="37">
        <v>4</v>
      </c>
      <c r="E9" s="37">
        <v>5</v>
      </c>
    </row>
    <row r="10" spans="1:5" s="122" customFormat="1" ht="95.25" thickBot="1">
      <c r="A10" s="57" t="s">
        <v>53</v>
      </c>
      <c r="B10" s="123" t="s">
        <v>282</v>
      </c>
      <c r="C10" s="187">
        <v>100</v>
      </c>
      <c r="D10" s="56"/>
      <c r="E10" s="56"/>
    </row>
    <row r="11" spans="1:5" s="122" customFormat="1" ht="48" thickBot="1">
      <c r="A11" s="57" t="s">
        <v>283</v>
      </c>
      <c r="B11" s="123" t="s">
        <v>180</v>
      </c>
      <c r="C11" s="187">
        <v>100</v>
      </c>
      <c r="D11" s="56"/>
      <c r="E11" s="56"/>
    </row>
    <row r="12" spans="1:5" ht="37.5" customHeight="1" thickBot="1">
      <c r="A12" s="41" t="s">
        <v>346</v>
      </c>
      <c r="B12" s="40" t="s">
        <v>64</v>
      </c>
      <c r="C12" s="178">
        <v>100</v>
      </c>
      <c r="D12" s="55"/>
      <c r="E12" s="185"/>
    </row>
    <row r="13" spans="1:5" ht="30.75" customHeight="1" thickBot="1">
      <c r="A13" s="41" t="s">
        <v>351</v>
      </c>
      <c r="B13" s="40" t="s">
        <v>354</v>
      </c>
      <c r="C13" s="178"/>
      <c r="D13" s="55"/>
      <c r="E13" s="186">
        <v>100</v>
      </c>
    </row>
    <row r="14" spans="1:5" ht="38.25" customHeight="1" thickBot="1">
      <c r="A14" s="37" t="s">
        <v>349</v>
      </c>
      <c r="B14" s="184" t="s">
        <v>55</v>
      </c>
      <c r="C14" s="178">
        <v>100</v>
      </c>
      <c r="D14" s="55"/>
      <c r="E14" s="185"/>
    </row>
    <row r="15" spans="1:5" ht="37.5" customHeight="1" thickBot="1">
      <c r="A15" s="37" t="s">
        <v>347</v>
      </c>
      <c r="B15" s="184" t="s">
        <v>16</v>
      </c>
      <c r="C15" s="178">
        <v>100</v>
      </c>
      <c r="D15" s="55"/>
      <c r="E15" s="185"/>
    </row>
    <row r="16" spans="1:5" ht="33" customHeight="1" thickBot="1">
      <c r="A16" s="37" t="s">
        <v>352</v>
      </c>
      <c r="B16" s="184" t="s">
        <v>353</v>
      </c>
      <c r="C16" s="178"/>
      <c r="D16" s="55"/>
      <c r="E16" s="186">
        <v>100</v>
      </c>
    </row>
    <row r="17" spans="1:5" ht="33" customHeight="1" thickBot="1">
      <c r="A17" s="37" t="s">
        <v>758</v>
      </c>
      <c r="B17" s="184" t="s">
        <v>757</v>
      </c>
      <c r="C17" s="178"/>
      <c r="D17" s="55">
        <v>100</v>
      </c>
      <c r="E17" s="186"/>
    </row>
    <row r="18" spans="1:5" ht="36" customHeight="1" thickBot="1">
      <c r="A18" s="37" t="s">
        <v>348</v>
      </c>
      <c r="B18" s="184" t="s">
        <v>50</v>
      </c>
      <c r="C18" s="178">
        <v>100</v>
      </c>
      <c r="D18" s="55"/>
      <c r="E18" s="185"/>
    </row>
    <row r="19" spans="2:4" ht="81.75" customHeight="1">
      <c r="B19" s="118"/>
      <c r="C19" s="115"/>
      <c r="D19" s="115"/>
    </row>
    <row r="20" spans="2:4" ht="83.25" customHeight="1">
      <c r="B20" s="118"/>
      <c r="C20" s="115"/>
      <c r="D20" s="115"/>
    </row>
    <row r="21" spans="2:4" ht="15.75">
      <c r="B21" s="118"/>
      <c r="C21" s="115"/>
      <c r="D21" s="115"/>
    </row>
    <row r="22" spans="2:4" ht="49.5" customHeight="1">
      <c r="B22" s="118"/>
      <c r="C22" s="115"/>
      <c r="D22" s="115"/>
    </row>
    <row r="23" spans="2:4" ht="95.25" customHeight="1">
      <c r="B23" s="118"/>
      <c r="C23" s="115"/>
      <c r="D23" s="115"/>
    </row>
    <row r="24" spans="2:4" ht="69" customHeight="1">
      <c r="B24" s="118"/>
      <c r="C24" s="115"/>
      <c r="D24" s="115"/>
    </row>
    <row r="25" spans="2:4" ht="34.5" customHeight="1">
      <c r="B25" s="118"/>
      <c r="C25" s="115"/>
      <c r="D25" s="115"/>
    </row>
    <row r="26" spans="2:4" ht="37.5" customHeight="1">
      <c r="B26" s="118"/>
      <c r="C26" s="115"/>
      <c r="D26" s="115"/>
    </row>
    <row r="27" spans="2:4" ht="37.5" customHeight="1">
      <c r="B27" s="118"/>
      <c r="C27" s="115"/>
      <c r="D27" s="115"/>
    </row>
    <row r="28" spans="2:4" ht="36" customHeight="1">
      <c r="B28" s="118"/>
      <c r="C28" s="115"/>
      <c r="D28" s="115"/>
    </row>
    <row r="29" spans="2:4" ht="81" customHeight="1">
      <c r="B29" s="118"/>
      <c r="C29" s="115"/>
      <c r="D29" s="115"/>
    </row>
    <row r="30" spans="2:4" ht="82.5" customHeight="1">
      <c r="B30" s="118"/>
      <c r="C30" s="115"/>
      <c r="D30" s="115"/>
    </row>
    <row r="31" spans="2:4" ht="84" customHeight="1">
      <c r="B31" s="118"/>
      <c r="C31" s="115"/>
      <c r="D31" s="115"/>
    </row>
    <row r="32" spans="2:4" ht="99" customHeight="1">
      <c r="B32" s="118"/>
      <c r="C32" s="115"/>
      <c r="D32" s="115"/>
    </row>
    <row r="33" spans="2:4" ht="114" customHeight="1">
      <c r="B33" s="116"/>
      <c r="C33" s="115"/>
      <c r="D33" s="115"/>
    </row>
    <row r="34" spans="2:4" ht="81" customHeight="1">
      <c r="B34" s="116"/>
      <c r="C34" s="115"/>
      <c r="D34" s="115"/>
    </row>
    <row r="35" spans="2:4" ht="81" customHeight="1">
      <c r="B35" s="118"/>
      <c r="C35" s="115"/>
      <c r="D35" s="115"/>
    </row>
    <row r="36" spans="2:4" ht="51.75" customHeight="1">
      <c r="B36" s="118"/>
      <c r="C36" s="115"/>
      <c r="D36" s="115"/>
    </row>
    <row r="37" spans="2:4" ht="66.75" customHeight="1">
      <c r="B37" s="119"/>
      <c r="C37" s="115"/>
      <c r="D37" s="115"/>
    </row>
    <row r="38" spans="2:4" ht="66" customHeight="1">
      <c r="B38" s="118"/>
      <c r="C38" s="115"/>
      <c r="D38" s="115"/>
    </row>
    <row r="39" spans="2:4" ht="49.5" customHeight="1" hidden="1" thickBot="1">
      <c r="B39" s="118"/>
      <c r="C39" s="115"/>
      <c r="D39" s="115"/>
    </row>
    <row r="40" spans="2:4" ht="15.75">
      <c r="B40" s="118"/>
      <c r="C40" s="115"/>
      <c r="D40" s="115"/>
    </row>
    <row r="41" spans="2:4" ht="15.75">
      <c r="B41" s="116"/>
      <c r="C41" s="115"/>
      <c r="D41" s="115"/>
    </row>
    <row r="42" spans="2:4" ht="84" customHeight="1">
      <c r="B42" s="120"/>
      <c r="C42" s="115"/>
      <c r="D42" s="115"/>
    </row>
    <row r="43" spans="2:4" ht="15.75">
      <c r="B43" s="120"/>
      <c r="C43" s="115"/>
      <c r="D43" s="115"/>
    </row>
    <row r="44" spans="2:4" ht="15.75">
      <c r="B44" s="116"/>
      <c r="C44" s="115"/>
      <c r="D44" s="115"/>
    </row>
    <row r="45" spans="2:4" ht="15.75">
      <c r="B45" s="116"/>
      <c r="C45" s="115"/>
      <c r="D45" s="115"/>
    </row>
    <row r="46" spans="2:4" ht="15.75">
      <c r="B46" s="116"/>
      <c r="C46" s="115"/>
      <c r="D46" s="115"/>
    </row>
    <row r="47" spans="2:4" ht="15.75" hidden="1">
      <c r="B47" s="121"/>
      <c r="C47" s="115"/>
      <c r="D47" s="115"/>
    </row>
    <row r="48" spans="2:4" ht="65.25" customHeight="1" hidden="1" thickBot="1">
      <c r="B48" s="116"/>
      <c r="C48" s="115"/>
      <c r="D48" s="115"/>
    </row>
    <row r="49" spans="2:4" ht="65.25" customHeight="1" hidden="1" thickBot="1">
      <c r="B49" s="118"/>
      <c r="C49" s="115"/>
      <c r="D49" s="115"/>
    </row>
    <row r="50" spans="2:4" ht="36" customHeight="1" hidden="1" thickBot="1">
      <c r="B50" s="118"/>
      <c r="C50" s="115"/>
      <c r="D50" s="115"/>
    </row>
    <row r="51" spans="2:4" ht="36" customHeight="1" hidden="1" thickBot="1">
      <c r="B51" s="116"/>
      <c r="C51" s="115"/>
      <c r="D51" s="115"/>
    </row>
    <row r="52" spans="2:4" ht="54.75" customHeight="1" hidden="1" thickBot="1">
      <c r="B52" s="117"/>
      <c r="C52" s="115"/>
      <c r="D52" s="115"/>
    </row>
    <row r="53" spans="2:4" ht="66.75" customHeight="1" hidden="1" thickBot="1">
      <c r="B53" s="116"/>
      <c r="C53" s="115"/>
      <c r="D53" s="115"/>
    </row>
    <row r="54" spans="2:4" ht="67.5" customHeight="1" hidden="1" thickBot="1">
      <c r="B54" s="118"/>
      <c r="C54" s="115"/>
      <c r="D54" s="115"/>
    </row>
    <row r="55" spans="2:4" ht="35.25" customHeight="1" hidden="1" thickBot="1">
      <c r="B55" s="118"/>
      <c r="C55" s="115"/>
      <c r="D55" s="115"/>
    </row>
    <row r="56" spans="2:4" ht="37.5" customHeight="1" hidden="1" thickBot="1">
      <c r="B56" s="116"/>
      <c r="C56" s="115"/>
      <c r="D56" s="115"/>
    </row>
    <row r="57" spans="2:4" ht="51.75" customHeight="1">
      <c r="B57" s="117"/>
      <c r="C57" s="115"/>
      <c r="D57" s="115"/>
    </row>
    <row r="58" spans="2:4" ht="66" customHeight="1">
      <c r="B58" s="116"/>
      <c r="C58" s="115"/>
      <c r="D58" s="115"/>
    </row>
    <row r="59" spans="2:4" ht="66" customHeight="1">
      <c r="B59" s="118"/>
      <c r="C59" s="115"/>
      <c r="D59" s="115"/>
    </row>
    <row r="60" spans="2:4" ht="33.75" customHeight="1">
      <c r="B60" s="118"/>
      <c r="C60" s="115"/>
      <c r="D60" s="115"/>
    </row>
    <row r="61" spans="2:4" ht="35.25" customHeight="1">
      <c r="B61" s="116"/>
      <c r="C61" s="115"/>
      <c r="D61" s="115"/>
    </row>
    <row r="62" spans="2:4" ht="35.25" customHeight="1">
      <c r="B62" s="117"/>
      <c r="C62" s="115"/>
      <c r="D62" s="115"/>
    </row>
    <row r="63" spans="2:4" ht="36" customHeight="1">
      <c r="B63" s="116"/>
      <c r="C63" s="115"/>
      <c r="D63" s="115"/>
    </row>
    <row r="64" spans="2:4" ht="66" customHeight="1">
      <c r="B64" s="118"/>
      <c r="C64" s="115"/>
      <c r="D64" s="115"/>
    </row>
    <row r="65" spans="2:4" ht="33.75" customHeight="1">
      <c r="B65" s="114"/>
      <c r="C65" s="115"/>
      <c r="D65" s="115"/>
    </row>
    <row r="66" spans="2:4" ht="34.5" customHeight="1">
      <c r="B66" s="116"/>
      <c r="C66" s="115"/>
      <c r="D66" s="1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140625" style="59" customWidth="1"/>
    <col min="2" max="2" width="21.7109375" style="59" customWidth="1"/>
    <col min="3" max="3" width="9.140625" style="59" customWidth="1"/>
    <col min="4" max="4" width="12.8515625" style="59" customWidth="1"/>
    <col min="5" max="5" width="9.140625" style="59" customWidth="1"/>
    <col min="6" max="6" width="14.00390625" style="59" customWidth="1"/>
    <col min="7" max="7" width="13.7109375" style="59" customWidth="1"/>
    <col min="8" max="8" width="14.00390625" style="59" customWidth="1"/>
    <col min="9" max="16384" width="9.140625" style="59" customWidth="1"/>
  </cols>
  <sheetData>
    <row r="1" spans="1:8" ht="15.75">
      <c r="A1" s="4"/>
      <c r="B1" s="4"/>
      <c r="D1" s="54"/>
      <c r="E1" s="54"/>
      <c r="G1" s="54"/>
      <c r="H1" s="58" t="s">
        <v>15</v>
      </c>
    </row>
    <row r="2" spans="1:8" ht="15.75">
      <c r="A2" s="4"/>
      <c r="B2" s="4"/>
      <c r="E2" s="54"/>
      <c r="F2" s="54"/>
      <c r="G2" s="54"/>
      <c r="H2" s="58" t="s">
        <v>116</v>
      </c>
    </row>
    <row r="3" spans="1:8" ht="15.75">
      <c r="A3" s="4"/>
      <c r="B3" s="4"/>
      <c r="C3" s="60"/>
      <c r="E3" s="54"/>
      <c r="F3" s="54"/>
      <c r="G3" s="54" t="s">
        <v>1327</v>
      </c>
      <c r="H3" s="58"/>
    </row>
    <row r="4" spans="1:6" ht="15.75">
      <c r="A4" s="4"/>
      <c r="B4" s="4"/>
      <c r="C4" s="60"/>
      <c r="D4" s="58"/>
      <c r="E4" s="58"/>
      <c r="F4" s="58"/>
    </row>
    <row r="5" spans="1:8" ht="15.75">
      <c r="A5" s="4"/>
      <c r="B5" s="4"/>
      <c r="C5" s="1"/>
      <c r="D5" s="2"/>
      <c r="E5" s="2"/>
      <c r="H5" s="58" t="s">
        <v>690</v>
      </c>
    </row>
    <row r="6" spans="1:8" ht="54" customHeight="1" thickBot="1">
      <c r="A6" s="615" t="s">
        <v>1190</v>
      </c>
      <c r="B6" s="615"/>
      <c r="C6" s="615"/>
      <c r="D6" s="615"/>
      <c r="E6" s="615"/>
      <c r="F6" s="615"/>
      <c r="G6" s="615"/>
      <c r="H6" s="615"/>
    </row>
    <row r="7" spans="1:8" ht="52.5" customHeight="1" thickBot="1">
      <c r="A7" s="616" t="s">
        <v>242</v>
      </c>
      <c r="B7" s="616" t="s">
        <v>243</v>
      </c>
      <c r="C7" s="616" t="s">
        <v>300</v>
      </c>
      <c r="D7" s="616" t="s">
        <v>328</v>
      </c>
      <c r="E7" s="616" t="s">
        <v>334</v>
      </c>
      <c r="F7" s="618" t="s">
        <v>230</v>
      </c>
      <c r="G7" s="619"/>
      <c r="H7" s="620"/>
    </row>
    <row r="8" spans="1:8" ht="16.5" thickBot="1">
      <c r="A8" s="617"/>
      <c r="B8" s="617"/>
      <c r="C8" s="617"/>
      <c r="D8" s="617"/>
      <c r="E8" s="617"/>
      <c r="F8" s="37" t="s">
        <v>605</v>
      </c>
      <c r="G8" s="37" t="s">
        <v>692</v>
      </c>
      <c r="H8" s="37" t="s">
        <v>693</v>
      </c>
    </row>
    <row r="9" spans="1:8" ht="13.5" thickBot="1">
      <c r="A9" s="61" t="s">
        <v>117</v>
      </c>
      <c r="B9" s="612" t="s">
        <v>196</v>
      </c>
      <c r="C9" s="613"/>
      <c r="D9" s="613"/>
      <c r="E9" s="613"/>
      <c r="F9" s="613"/>
      <c r="G9" s="613"/>
      <c r="H9" s="614"/>
    </row>
    <row r="10" spans="1:8" ht="16.5" thickBot="1">
      <c r="A10" s="55">
        <v>1</v>
      </c>
      <c r="B10" s="62" t="s">
        <v>197</v>
      </c>
      <c r="C10" s="63" t="s">
        <v>279</v>
      </c>
      <c r="D10" s="55">
        <v>3190051200</v>
      </c>
      <c r="E10" s="63" t="s">
        <v>665</v>
      </c>
      <c r="F10" s="65">
        <v>339.3</v>
      </c>
      <c r="G10" s="65">
        <v>355</v>
      </c>
      <c r="H10" s="65">
        <v>373.3</v>
      </c>
    </row>
    <row r="11" spans="1:8" ht="16.5" thickBot="1">
      <c r="A11" s="55">
        <v>2</v>
      </c>
      <c r="B11" s="62" t="s">
        <v>198</v>
      </c>
      <c r="C11" s="63" t="s">
        <v>279</v>
      </c>
      <c r="D11" s="55">
        <v>3190051200</v>
      </c>
      <c r="E11" s="63" t="s">
        <v>665</v>
      </c>
      <c r="F11" s="65">
        <v>608.7</v>
      </c>
      <c r="G11" s="65">
        <v>636.8</v>
      </c>
      <c r="H11" s="65">
        <v>669.7</v>
      </c>
    </row>
    <row r="12" spans="1:8" ht="16.5" thickBot="1">
      <c r="A12" s="55">
        <v>3</v>
      </c>
      <c r="B12" s="62" t="s">
        <v>199</v>
      </c>
      <c r="C12" s="63" t="s">
        <v>279</v>
      </c>
      <c r="D12" s="55">
        <v>3190051200</v>
      </c>
      <c r="E12" s="63" t="s">
        <v>665</v>
      </c>
      <c r="F12" s="65">
        <v>409.2</v>
      </c>
      <c r="G12" s="65">
        <v>428</v>
      </c>
      <c r="H12" s="65">
        <v>450.2</v>
      </c>
    </row>
    <row r="13" spans="1:8" ht="16.5" thickBot="1">
      <c r="A13" s="55">
        <v>4</v>
      </c>
      <c r="B13" s="62" t="s">
        <v>200</v>
      </c>
      <c r="C13" s="63" t="s">
        <v>279</v>
      </c>
      <c r="D13" s="55">
        <v>3190051200</v>
      </c>
      <c r="E13" s="63" t="s">
        <v>665</v>
      </c>
      <c r="F13" s="65">
        <v>833.3</v>
      </c>
      <c r="G13" s="65">
        <v>871.8</v>
      </c>
      <c r="H13" s="65">
        <v>916.8</v>
      </c>
    </row>
    <row r="14" spans="1:8" ht="16.5" thickBot="1">
      <c r="A14" s="55">
        <v>5</v>
      </c>
      <c r="B14" s="64" t="s">
        <v>201</v>
      </c>
      <c r="C14" s="63" t="s">
        <v>279</v>
      </c>
      <c r="D14" s="55">
        <v>3190051200</v>
      </c>
      <c r="E14" s="63" t="s">
        <v>665</v>
      </c>
      <c r="F14" s="65">
        <v>913.2</v>
      </c>
      <c r="G14" s="65">
        <v>955.2</v>
      </c>
      <c r="H14" s="65">
        <v>1004.7</v>
      </c>
    </row>
    <row r="15" spans="1:8" ht="16.5" thickBot="1">
      <c r="A15" s="55">
        <v>6</v>
      </c>
      <c r="B15" s="62" t="s">
        <v>202</v>
      </c>
      <c r="C15" s="63" t="s">
        <v>279</v>
      </c>
      <c r="D15" s="55">
        <v>3190051200</v>
      </c>
      <c r="E15" s="63" t="s">
        <v>665</v>
      </c>
      <c r="F15" s="65">
        <v>678.7</v>
      </c>
      <c r="G15" s="65">
        <v>710</v>
      </c>
      <c r="H15" s="65">
        <v>746.6</v>
      </c>
    </row>
    <row r="16" spans="1:8" ht="16.5" thickBot="1">
      <c r="A16" s="55">
        <v>7</v>
      </c>
      <c r="B16" s="62" t="s">
        <v>203</v>
      </c>
      <c r="C16" s="63" t="s">
        <v>279</v>
      </c>
      <c r="D16" s="55">
        <v>3190051200</v>
      </c>
      <c r="E16" s="63" t="s">
        <v>665</v>
      </c>
      <c r="F16" s="65">
        <v>294.4</v>
      </c>
      <c r="G16" s="65">
        <v>308</v>
      </c>
      <c r="H16" s="65">
        <v>324</v>
      </c>
    </row>
    <row r="17" spans="1:8" ht="16.5" thickBot="1">
      <c r="A17" s="55">
        <v>8</v>
      </c>
      <c r="B17" s="62" t="s">
        <v>204</v>
      </c>
      <c r="C17" s="63" t="s">
        <v>279</v>
      </c>
      <c r="D17" s="55">
        <v>3190051200</v>
      </c>
      <c r="E17" s="63" t="s">
        <v>665</v>
      </c>
      <c r="F17" s="65">
        <v>913.2</v>
      </c>
      <c r="G17" s="65">
        <v>955.2</v>
      </c>
      <c r="H17" s="65">
        <v>1004.7</v>
      </c>
    </row>
    <row r="18" spans="1:8" ht="16.5" thickBot="1">
      <c r="A18" s="62"/>
      <c r="B18" s="62" t="s">
        <v>205</v>
      </c>
      <c r="C18" s="63"/>
      <c r="D18" s="55"/>
      <c r="E18" s="63"/>
      <c r="F18" s="65">
        <f>SUM(F10:F17)</f>
        <v>4990</v>
      </c>
      <c r="G18" s="65">
        <f>SUM(G10:G17)</f>
        <v>5220</v>
      </c>
      <c r="H18" s="65">
        <f>SUM(H10:H17)</f>
        <v>5490</v>
      </c>
    </row>
    <row r="20" spans="1:7" s="286" customFormat="1" ht="15.75">
      <c r="A20" s="283"/>
      <c r="B20" s="283"/>
      <c r="C20" s="284"/>
      <c r="D20" s="285"/>
      <c r="E20" s="285"/>
      <c r="G20" s="287"/>
    </row>
    <row r="21" spans="1:8" s="286" customFormat="1" ht="32.25" customHeight="1">
      <c r="A21" s="4"/>
      <c r="B21" s="4"/>
      <c r="C21" s="1"/>
      <c r="D21" s="2"/>
      <c r="E21" s="2"/>
      <c r="F21" s="59"/>
      <c r="G21" s="59"/>
      <c r="H21" s="58" t="s">
        <v>809</v>
      </c>
    </row>
    <row r="22" spans="1:8" s="286" customFormat="1" ht="72.75" customHeight="1" thickBot="1">
      <c r="A22" s="615" t="s">
        <v>1191</v>
      </c>
      <c r="B22" s="615"/>
      <c r="C22" s="615"/>
      <c r="D22" s="615"/>
      <c r="E22" s="615"/>
      <c r="F22" s="615"/>
      <c r="G22" s="615"/>
      <c r="H22" s="615"/>
    </row>
    <row r="23" spans="1:8" s="286" customFormat="1" ht="16.5" customHeight="1">
      <c r="A23" s="616" t="s">
        <v>242</v>
      </c>
      <c r="B23" s="616" t="s">
        <v>243</v>
      </c>
      <c r="C23" s="616" t="s">
        <v>300</v>
      </c>
      <c r="D23" s="616" t="s">
        <v>328</v>
      </c>
      <c r="E23" s="616" t="s">
        <v>334</v>
      </c>
      <c r="F23" s="621" t="s">
        <v>605</v>
      </c>
      <c r="G23" s="616" t="s">
        <v>692</v>
      </c>
      <c r="H23" s="616" t="s">
        <v>693</v>
      </c>
    </row>
    <row r="24" spans="1:8" s="286" customFormat="1" ht="13.5" thickBot="1">
      <c r="A24" s="617"/>
      <c r="B24" s="617"/>
      <c r="C24" s="617"/>
      <c r="D24" s="617"/>
      <c r="E24" s="617"/>
      <c r="F24" s="622"/>
      <c r="G24" s="617"/>
      <c r="H24" s="617"/>
    </row>
    <row r="25" spans="1:8" s="286" customFormat="1" ht="13.5" thickBot="1">
      <c r="A25" s="61" t="s">
        <v>158</v>
      </c>
      <c r="B25" s="612" t="s">
        <v>159</v>
      </c>
      <c r="C25" s="613"/>
      <c r="D25" s="613"/>
      <c r="E25" s="613"/>
      <c r="F25" s="613"/>
      <c r="G25" s="613"/>
      <c r="H25" s="614"/>
    </row>
    <row r="26" spans="1:8" s="286" customFormat="1" ht="16.5" thickBot="1">
      <c r="A26" s="55">
        <v>1</v>
      </c>
      <c r="B26" s="62" t="s">
        <v>197</v>
      </c>
      <c r="C26" s="63" t="s">
        <v>703</v>
      </c>
      <c r="D26" s="63" t="s">
        <v>818</v>
      </c>
      <c r="E26" s="63" t="s">
        <v>810</v>
      </c>
      <c r="F26" s="323">
        <v>32841</v>
      </c>
      <c r="G26" s="65"/>
      <c r="H26" s="65"/>
    </row>
    <row r="27" spans="1:8" s="286" customFormat="1" ht="16.5" thickBot="1">
      <c r="A27" s="55">
        <v>2</v>
      </c>
      <c r="B27" s="62" t="s">
        <v>198</v>
      </c>
      <c r="C27" s="63" t="s">
        <v>703</v>
      </c>
      <c r="D27" s="63" t="s">
        <v>818</v>
      </c>
      <c r="E27" s="63" t="s">
        <v>810</v>
      </c>
      <c r="F27" s="324">
        <v>69954</v>
      </c>
      <c r="G27" s="65"/>
      <c r="H27" s="65"/>
    </row>
    <row r="28" spans="1:8" s="286" customFormat="1" ht="16.5" thickBot="1">
      <c r="A28" s="55">
        <v>3</v>
      </c>
      <c r="B28" s="62" t="s">
        <v>199</v>
      </c>
      <c r="C28" s="63" t="s">
        <v>703</v>
      </c>
      <c r="D28" s="63" t="s">
        <v>818</v>
      </c>
      <c r="E28" s="63" t="s">
        <v>810</v>
      </c>
      <c r="F28" s="324">
        <v>63279</v>
      </c>
      <c r="G28" s="65"/>
      <c r="H28" s="65"/>
    </row>
    <row r="29" spans="1:8" s="286" customFormat="1" ht="16.5" thickBot="1">
      <c r="A29" s="55">
        <v>4</v>
      </c>
      <c r="B29" s="62" t="s">
        <v>200</v>
      </c>
      <c r="C29" s="63" t="s">
        <v>703</v>
      </c>
      <c r="D29" s="63" t="s">
        <v>818</v>
      </c>
      <c r="E29" s="63" t="s">
        <v>810</v>
      </c>
      <c r="F29" s="324">
        <v>18156</v>
      </c>
      <c r="G29" s="65"/>
      <c r="H29" s="65"/>
    </row>
    <row r="30" spans="1:8" s="286" customFormat="1" ht="16.5" thickBot="1">
      <c r="A30" s="55">
        <v>5</v>
      </c>
      <c r="B30" s="62" t="s">
        <v>202</v>
      </c>
      <c r="C30" s="63" t="s">
        <v>703</v>
      </c>
      <c r="D30" s="63" t="s">
        <v>818</v>
      </c>
      <c r="E30" s="63" t="s">
        <v>810</v>
      </c>
      <c r="F30" s="324">
        <v>40851</v>
      </c>
      <c r="G30" s="65"/>
      <c r="H30" s="65"/>
    </row>
    <row r="31" spans="1:8" s="286" customFormat="1" ht="16.5" thickBot="1">
      <c r="A31" s="55">
        <v>6</v>
      </c>
      <c r="B31" s="62" t="s">
        <v>203</v>
      </c>
      <c r="C31" s="63" t="s">
        <v>703</v>
      </c>
      <c r="D31" s="63" t="s">
        <v>818</v>
      </c>
      <c r="E31" s="63" t="s">
        <v>810</v>
      </c>
      <c r="F31" s="324">
        <v>18156</v>
      </c>
      <c r="G31" s="65"/>
      <c r="H31" s="65"/>
    </row>
    <row r="32" spans="1:8" s="286" customFormat="1" ht="16.5" thickBot="1">
      <c r="A32" s="55">
        <v>7</v>
      </c>
      <c r="B32" s="62" t="s">
        <v>204</v>
      </c>
      <c r="C32" s="63" t="s">
        <v>703</v>
      </c>
      <c r="D32" s="63" t="s">
        <v>818</v>
      </c>
      <c r="E32" s="63" t="s">
        <v>810</v>
      </c>
      <c r="F32" s="324">
        <v>23763</v>
      </c>
      <c r="G32" s="65"/>
      <c r="H32" s="65"/>
    </row>
    <row r="33" spans="1:8" ht="16.5" thickBot="1">
      <c r="A33" s="62"/>
      <c r="B33" s="62" t="s">
        <v>205</v>
      </c>
      <c r="C33" s="63"/>
      <c r="D33" s="55"/>
      <c r="E33" s="63"/>
      <c r="F33" s="65">
        <f>SUM(F26:F32)</f>
        <v>267000</v>
      </c>
      <c r="G33" s="65">
        <f>SUM(G26:G32)</f>
        <v>0</v>
      </c>
      <c r="H33" s="65">
        <f>SUM(H26:H32)</f>
        <v>0</v>
      </c>
    </row>
    <row r="36" spans="1:8" ht="15.75">
      <c r="A36" s="4"/>
      <c r="B36" s="4"/>
      <c r="C36" s="1"/>
      <c r="D36" s="2"/>
      <c r="E36" s="2"/>
      <c r="H36" s="58" t="s">
        <v>830</v>
      </c>
    </row>
    <row r="37" spans="1:8" ht="159.75" customHeight="1" thickBot="1">
      <c r="A37" s="615" t="s">
        <v>1192</v>
      </c>
      <c r="B37" s="615"/>
      <c r="C37" s="615"/>
      <c r="D37" s="615"/>
      <c r="E37" s="615"/>
      <c r="F37" s="615"/>
      <c r="G37" s="615"/>
      <c r="H37" s="615"/>
    </row>
    <row r="38" spans="1:8" ht="12.75">
      <c r="A38" s="616" t="s">
        <v>242</v>
      </c>
      <c r="B38" s="616" t="s">
        <v>243</v>
      </c>
      <c r="C38" s="616" t="s">
        <v>300</v>
      </c>
      <c r="D38" s="616" t="s">
        <v>328</v>
      </c>
      <c r="E38" s="616" t="s">
        <v>334</v>
      </c>
      <c r="F38" s="621" t="s">
        <v>605</v>
      </c>
      <c r="G38" s="616" t="s">
        <v>692</v>
      </c>
      <c r="H38" s="616" t="s">
        <v>693</v>
      </c>
    </row>
    <row r="39" spans="1:8" ht="20.25" customHeight="1" thickBot="1">
      <c r="A39" s="617"/>
      <c r="B39" s="617"/>
      <c r="C39" s="617"/>
      <c r="D39" s="617"/>
      <c r="E39" s="617"/>
      <c r="F39" s="622"/>
      <c r="G39" s="617"/>
      <c r="H39" s="617"/>
    </row>
    <row r="40" spans="1:8" ht="13.5" thickBot="1">
      <c r="A40" s="61" t="s">
        <v>158</v>
      </c>
      <c r="B40" s="612" t="s">
        <v>159</v>
      </c>
      <c r="C40" s="613"/>
      <c r="D40" s="613"/>
      <c r="E40" s="613"/>
      <c r="F40" s="613"/>
      <c r="G40" s="613"/>
      <c r="H40" s="614"/>
    </row>
    <row r="41" spans="1:8" ht="16.5" thickBot="1">
      <c r="A41" s="55">
        <v>1</v>
      </c>
      <c r="B41" s="62" t="s">
        <v>197</v>
      </c>
      <c r="C41" s="63" t="s">
        <v>103</v>
      </c>
      <c r="D41" s="63" t="s">
        <v>831</v>
      </c>
      <c r="E41" s="63" t="s">
        <v>810</v>
      </c>
      <c r="F41" s="465">
        <v>159191</v>
      </c>
      <c r="G41" s="65"/>
      <c r="H41" s="65"/>
    </row>
    <row r="42" spans="1:8" ht="16.5" thickBot="1">
      <c r="A42" s="55">
        <v>2</v>
      </c>
      <c r="B42" s="62" t="s">
        <v>198</v>
      </c>
      <c r="C42" s="63" t="s">
        <v>103</v>
      </c>
      <c r="D42" s="63" t="s">
        <v>831</v>
      </c>
      <c r="E42" s="63" t="s">
        <v>810</v>
      </c>
      <c r="F42" s="466">
        <v>436804.7</v>
      </c>
      <c r="G42" s="65"/>
      <c r="H42" s="65"/>
    </row>
    <row r="43" spans="1:8" ht="16.5" thickBot="1">
      <c r="A43" s="55">
        <v>3</v>
      </c>
      <c r="B43" s="62" t="s">
        <v>199</v>
      </c>
      <c r="C43" s="63" t="s">
        <v>103</v>
      </c>
      <c r="D43" s="63" t="s">
        <v>831</v>
      </c>
      <c r="E43" s="63" t="s">
        <v>810</v>
      </c>
      <c r="F43" s="466">
        <v>419332.5</v>
      </c>
      <c r="G43" s="65"/>
      <c r="H43" s="65"/>
    </row>
    <row r="44" spans="1:8" ht="16.5" thickBot="1">
      <c r="A44" s="55">
        <v>4</v>
      </c>
      <c r="B44" s="62" t="s">
        <v>200</v>
      </c>
      <c r="C44" s="63" t="s">
        <v>103</v>
      </c>
      <c r="D44" s="63" t="s">
        <v>831</v>
      </c>
      <c r="E44" s="63" t="s">
        <v>810</v>
      </c>
      <c r="F44" s="466">
        <v>132012.1</v>
      </c>
      <c r="G44" s="65"/>
      <c r="H44" s="65"/>
    </row>
    <row r="45" spans="1:8" ht="16.5" thickBot="1">
      <c r="A45" s="55">
        <v>5</v>
      </c>
      <c r="B45" s="62" t="s">
        <v>202</v>
      </c>
      <c r="C45" s="63" t="s">
        <v>103</v>
      </c>
      <c r="D45" s="63" t="s">
        <v>831</v>
      </c>
      <c r="E45" s="63" t="s">
        <v>810</v>
      </c>
      <c r="F45" s="466">
        <v>310616.7</v>
      </c>
      <c r="G45" s="65"/>
      <c r="H45" s="65"/>
    </row>
    <row r="46" spans="1:8" ht="16.5" thickBot="1">
      <c r="A46" s="55">
        <v>6</v>
      </c>
      <c r="B46" s="62" t="s">
        <v>203</v>
      </c>
      <c r="C46" s="63" t="s">
        <v>103</v>
      </c>
      <c r="D46" s="63" t="s">
        <v>831</v>
      </c>
      <c r="E46" s="63" t="s">
        <v>810</v>
      </c>
      <c r="F46" s="466">
        <v>252376</v>
      </c>
      <c r="G46" s="65"/>
      <c r="H46" s="65"/>
    </row>
    <row r="47" spans="1:8" ht="16.5" thickBot="1">
      <c r="A47" s="55">
        <v>7</v>
      </c>
      <c r="B47" s="62" t="s">
        <v>204</v>
      </c>
      <c r="C47" s="63" t="s">
        <v>103</v>
      </c>
      <c r="D47" s="63" t="s">
        <v>831</v>
      </c>
      <c r="E47" s="63" t="s">
        <v>810</v>
      </c>
      <c r="F47" s="466">
        <v>231021.1</v>
      </c>
      <c r="G47" s="65"/>
      <c r="H47" s="65"/>
    </row>
    <row r="48" spans="1:8" ht="16.5" thickBot="1">
      <c r="A48" s="62"/>
      <c r="B48" s="62" t="s">
        <v>205</v>
      </c>
      <c r="C48" s="63"/>
      <c r="D48" s="55"/>
      <c r="E48" s="63"/>
      <c r="F48" s="464">
        <f>SUM(F41:F47)</f>
        <v>1941354.1</v>
      </c>
      <c r="G48" s="65">
        <f>SUM(G41:G47)</f>
        <v>0</v>
      </c>
      <c r="H48" s="65">
        <f>SUM(H41:H47)</f>
        <v>0</v>
      </c>
    </row>
    <row r="51" spans="1:8" ht="15.75">
      <c r="A51" s="4"/>
      <c r="B51" s="4"/>
      <c r="C51" s="1"/>
      <c r="D51" s="2"/>
      <c r="E51" s="2"/>
      <c r="H51" s="58" t="s">
        <v>832</v>
      </c>
    </row>
    <row r="52" spans="1:8" ht="81.75" customHeight="1" thickBot="1">
      <c r="A52" s="615" t="s">
        <v>1193</v>
      </c>
      <c r="B52" s="615"/>
      <c r="C52" s="615"/>
      <c r="D52" s="615"/>
      <c r="E52" s="615"/>
      <c r="F52" s="615"/>
      <c r="G52" s="615"/>
      <c r="H52" s="615"/>
    </row>
    <row r="53" spans="1:8" ht="12.75">
      <c r="A53" s="616" t="s">
        <v>242</v>
      </c>
      <c r="B53" s="616" t="s">
        <v>243</v>
      </c>
      <c r="C53" s="616" t="s">
        <v>300</v>
      </c>
      <c r="D53" s="616" t="s">
        <v>328</v>
      </c>
      <c r="E53" s="616" t="s">
        <v>334</v>
      </c>
      <c r="F53" s="621" t="s">
        <v>605</v>
      </c>
      <c r="G53" s="616" t="s">
        <v>692</v>
      </c>
      <c r="H53" s="616" t="s">
        <v>693</v>
      </c>
    </row>
    <row r="54" spans="1:8" ht="21" customHeight="1" thickBot="1">
      <c r="A54" s="617"/>
      <c r="B54" s="617"/>
      <c r="C54" s="617"/>
      <c r="D54" s="617"/>
      <c r="E54" s="617"/>
      <c r="F54" s="622"/>
      <c r="G54" s="617"/>
      <c r="H54" s="617"/>
    </row>
    <row r="55" spans="1:8" ht="13.5" thickBot="1">
      <c r="A55" s="61" t="s">
        <v>158</v>
      </c>
      <c r="B55" s="612" t="s">
        <v>159</v>
      </c>
      <c r="C55" s="613"/>
      <c r="D55" s="613"/>
      <c r="E55" s="613"/>
      <c r="F55" s="613"/>
      <c r="G55" s="613"/>
      <c r="H55" s="614"/>
    </row>
    <row r="56" spans="1:8" ht="16.5" thickBot="1">
      <c r="A56" s="55">
        <v>1</v>
      </c>
      <c r="B56" s="62" t="s">
        <v>197</v>
      </c>
      <c r="C56" s="63" t="s">
        <v>703</v>
      </c>
      <c r="D56" s="63" t="s">
        <v>833</v>
      </c>
      <c r="E56" s="63" t="s">
        <v>810</v>
      </c>
      <c r="F56" s="323">
        <v>134640</v>
      </c>
      <c r="G56" s="65"/>
      <c r="H56" s="65"/>
    </row>
    <row r="57" spans="1:8" ht="16.5" thickBot="1">
      <c r="A57" s="55">
        <v>2</v>
      </c>
      <c r="B57" s="62" t="s">
        <v>198</v>
      </c>
      <c r="C57" s="63" t="s">
        <v>703</v>
      </c>
      <c r="D57" s="63" t="s">
        <v>833</v>
      </c>
      <c r="E57" s="63" t="s">
        <v>810</v>
      </c>
      <c r="F57" s="324">
        <v>75240</v>
      </c>
      <c r="G57" s="65"/>
      <c r="H57" s="65"/>
    </row>
    <row r="58" spans="1:8" ht="16.5" thickBot="1">
      <c r="A58" s="55">
        <v>3</v>
      </c>
      <c r="B58" s="62" t="s">
        <v>199</v>
      </c>
      <c r="C58" s="63" t="s">
        <v>703</v>
      </c>
      <c r="D58" s="63" t="s">
        <v>833</v>
      </c>
      <c r="E58" s="63" t="s">
        <v>810</v>
      </c>
      <c r="F58" s="324">
        <v>229680</v>
      </c>
      <c r="G58" s="65"/>
      <c r="H58" s="65"/>
    </row>
    <row r="59" spans="1:8" ht="16.5" thickBot="1">
      <c r="A59" s="55">
        <v>4</v>
      </c>
      <c r="B59" s="62" t="s">
        <v>200</v>
      </c>
      <c r="C59" s="63" t="s">
        <v>703</v>
      </c>
      <c r="D59" s="63" t="s">
        <v>833</v>
      </c>
      <c r="E59" s="63" t="s">
        <v>810</v>
      </c>
      <c r="F59" s="324">
        <v>125400</v>
      </c>
      <c r="G59" s="65"/>
      <c r="H59" s="65"/>
    </row>
    <row r="60" spans="1:8" ht="16.5" thickBot="1">
      <c r="A60" s="55">
        <v>5</v>
      </c>
      <c r="B60" s="62" t="s">
        <v>202</v>
      </c>
      <c r="C60" s="63" t="s">
        <v>703</v>
      </c>
      <c r="D60" s="63" t="s">
        <v>833</v>
      </c>
      <c r="E60" s="63" t="s">
        <v>810</v>
      </c>
      <c r="F60" s="324">
        <v>405240</v>
      </c>
      <c r="G60" s="65"/>
      <c r="H60" s="65"/>
    </row>
    <row r="61" spans="1:8" ht="16.5" thickBot="1">
      <c r="A61" s="55">
        <v>6</v>
      </c>
      <c r="B61" s="62" t="s">
        <v>203</v>
      </c>
      <c r="C61" s="63" t="s">
        <v>703</v>
      </c>
      <c r="D61" s="63" t="s">
        <v>833</v>
      </c>
      <c r="E61" s="63" t="s">
        <v>810</v>
      </c>
      <c r="F61" s="324">
        <v>109560</v>
      </c>
      <c r="G61" s="65"/>
      <c r="H61" s="65"/>
    </row>
    <row r="62" spans="1:8" ht="16.5" thickBot="1">
      <c r="A62" s="55">
        <v>7</v>
      </c>
      <c r="B62" s="62" t="s">
        <v>204</v>
      </c>
      <c r="C62" s="63" t="s">
        <v>703</v>
      </c>
      <c r="D62" s="63" t="s">
        <v>833</v>
      </c>
      <c r="E62" s="63" t="s">
        <v>810</v>
      </c>
      <c r="F62" s="324">
        <v>240240</v>
      </c>
      <c r="G62" s="65"/>
      <c r="H62" s="65"/>
    </row>
    <row r="63" spans="1:8" ht="16.5" thickBot="1">
      <c r="A63" s="62"/>
      <c r="B63" s="62" t="s">
        <v>205</v>
      </c>
      <c r="C63" s="63"/>
      <c r="D63" s="55"/>
      <c r="E63" s="63"/>
      <c r="F63" s="65">
        <f>SUM(F56:F62)</f>
        <v>1320000</v>
      </c>
      <c r="G63" s="65">
        <f>SUM(G56:G62)</f>
        <v>0</v>
      </c>
      <c r="H63" s="65">
        <f>SUM(H56:H62)</f>
        <v>0</v>
      </c>
    </row>
  </sheetData>
  <sheetProtection/>
  <mergeCells count="38">
    <mergeCell ref="B55:H55"/>
    <mergeCell ref="B40:H40"/>
    <mergeCell ref="A52:H52"/>
    <mergeCell ref="A53:A54"/>
    <mergeCell ref="B53:B54"/>
    <mergeCell ref="C53:C54"/>
    <mergeCell ref="D53:D54"/>
    <mergeCell ref="E53:E54"/>
    <mergeCell ref="F53:F54"/>
    <mergeCell ref="G53:G54"/>
    <mergeCell ref="H53:H54"/>
    <mergeCell ref="A37:H37"/>
    <mergeCell ref="A38:A39"/>
    <mergeCell ref="B38:B39"/>
    <mergeCell ref="C38:C39"/>
    <mergeCell ref="D38:D39"/>
    <mergeCell ref="E38:E39"/>
    <mergeCell ref="F38:F39"/>
    <mergeCell ref="G38:G39"/>
    <mergeCell ref="H38:H39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630" t="s">
        <v>759</v>
      </c>
      <c r="D1" s="630"/>
    </row>
    <row r="2" spans="1:4" ht="15.75">
      <c r="A2" s="630" t="s">
        <v>154</v>
      </c>
      <c r="B2" s="630"/>
      <c r="C2" s="630"/>
      <c r="D2" s="630"/>
    </row>
    <row r="3" spans="2:4" ht="15.75">
      <c r="B3" s="630" t="s">
        <v>1327</v>
      </c>
      <c r="C3" s="630"/>
      <c r="D3" s="630"/>
    </row>
    <row r="4" spans="1:2" ht="15.75">
      <c r="A4" s="3"/>
      <c r="B4" s="4"/>
    </row>
    <row r="5" spans="1:4" ht="37.5" customHeight="1">
      <c r="A5" s="582" t="s">
        <v>1194</v>
      </c>
      <c r="B5" s="582"/>
      <c r="C5" s="582"/>
      <c r="D5" s="582"/>
    </row>
    <row r="6" spans="1:4" ht="16.5" thickBot="1">
      <c r="A6" s="634"/>
      <c r="B6" s="623"/>
      <c r="C6" s="623"/>
      <c r="D6" s="623"/>
    </row>
    <row r="7" spans="1:4" ht="15.75" customHeight="1">
      <c r="A7" s="631" t="s">
        <v>155</v>
      </c>
      <c r="B7" s="624" t="s">
        <v>216</v>
      </c>
      <c r="C7" s="625"/>
      <c r="D7" s="626"/>
    </row>
    <row r="8" spans="1:4" ht="13.5" thickBot="1">
      <c r="A8" s="632"/>
      <c r="B8" s="627"/>
      <c r="C8" s="628"/>
      <c r="D8" s="629"/>
    </row>
    <row r="9" spans="1:4" ht="16.5" thickBot="1">
      <c r="A9" s="633"/>
      <c r="B9" s="202" t="s">
        <v>605</v>
      </c>
      <c r="C9" s="202" t="s">
        <v>692</v>
      </c>
      <c r="D9" s="202" t="s">
        <v>693</v>
      </c>
    </row>
    <row r="10" spans="1:4" ht="38.25" customHeight="1" thickBot="1">
      <c r="A10" s="70" t="s">
        <v>3</v>
      </c>
      <c r="B10" s="203">
        <v>0</v>
      </c>
      <c r="C10" s="203">
        <v>0</v>
      </c>
      <c r="D10" s="203">
        <v>0</v>
      </c>
    </row>
    <row r="11" spans="1:4" ht="32.25" thickBot="1">
      <c r="A11" s="66" t="s">
        <v>315</v>
      </c>
      <c r="B11" s="197">
        <v>0</v>
      </c>
      <c r="C11" s="197">
        <v>0</v>
      </c>
      <c r="D11" s="197">
        <v>0</v>
      </c>
    </row>
    <row r="12" spans="1:4" ht="16.5" thickBot="1">
      <c r="A12" s="66" t="s">
        <v>31</v>
      </c>
      <c r="B12" s="198">
        <v>0</v>
      </c>
      <c r="C12" s="198">
        <v>0</v>
      </c>
      <c r="D12" s="198">
        <v>0</v>
      </c>
    </row>
    <row r="13" spans="1:4" ht="16.5" thickBot="1">
      <c r="A13" s="67" t="s">
        <v>32</v>
      </c>
      <c r="B13" s="198">
        <v>0</v>
      </c>
      <c r="C13" s="198">
        <v>0</v>
      </c>
      <c r="D13" s="198">
        <v>0</v>
      </c>
    </row>
    <row r="14" spans="1:4" ht="16.5" thickBot="1">
      <c r="A14" s="68" t="s">
        <v>33</v>
      </c>
      <c r="B14" s="199">
        <v>0</v>
      </c>
      <c r="C14" s="199">
        <v>0</v>
      </c>
      <c r="D14" s="199">
        <v>0</v>
      </c>
    </row>
    <row r="15" spans="1:4" ht="16.5" thickBot="1">
      <c r="A15" s="196" t="s">
        <v>31</v>
      </c>
      <c r="B15" s="200">
        <v>0</v>
      </c>
      <c r="C15" s="200">
        <v>0</v>
      </c>
      <c r="D15" s="200">
        <v>0</v>
      </c>
    </row>
    <row r="16" spans="1:4" ht="16.5" thickBot="1">
      <c r="A16" s="69" t="s">
        <v>34</v>
      </c>
      <c r="B16" s="199">
        <v>0</v>
      </c>
      <c r="C16" s="199">
        <v>0</v>
      </c>
      <c r="D16" s="199">
        <v>0</v>
      </c>
    </row>
    <row r="17" spans="1:4" ht="32.25" thickBot="1">
      <c r="A17" s="196" t="s">
        <v>35</v>
      </c>
      <c r="B17" s="200">
        <v>0</v>
      </c>
      <c r="C17" s="200">
        <v>0</v>
      </c>
      <c r="D17" s="200">
        <v>0</v>
      </c>
    </row>
    <row r="18" spans="1:4" ht="32.25" thickBot="1">
      <c r="A18" s="66" t="s">
        <v>36</v>
      </c>
      <c r="B18" s="201">
        <v>0</v>
      </c>
      <c r="C18" s="201">
        <v>0</v>
      </c>
      <c r="D18" s="201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1">
      <selection activeCell="B19" sqref="B19:K19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4.25">
      <c r="B1" s="71"/>
      <c r="C1" s="71"/>
      <c r="D1" s="71"/>
      <c r="E1" s="71"/>
      <c r="F1" s="668" t="s">
        <v>760</v>
      </c>
      <c r="G1" s="668"/>
      <c r="H1" s="668"/>
      <c r="I1" s="668"/>
      <c r="J1" s="668"/>
      <c r="K1" s="668"/>
    </row>
    <row r="2" spans="2:11" ht="14.25">
      <c r="B2" s="71"/>
      <c r="C2" s="71"/>
      <c r="D2" s="71"/>
      <c r="E2" s="71"/>
      <c r="F2" s="73"/>
      <c r="G2" s="73"/>
      <c r="H2" s="73"/>
      <c r="I2" s="72"/>
      <c r="J2" s="72"/>
      <c r="K2" s="72" t="s">
        <v>154</v>
      </c>
    </row>
    <row r="3" spans="2:11" ht="14.25">
      <c r="B3" s="71"/>
      <c r="C3" s="71"/>
      <c r="D3" s="71"/>
      <c r="E3" s="71"/>
      <c r="F3" s="73"/>
      <c r="G3" s="73"/>
      <c r="H3" s="73"/>
      <c r="I3" s="72"/>
      <c r="J3" s="72" t="s">
        <v>1327</v>
      </c>
      <c r="K3" s="72"/>
    </row>
    <row r="4" spans="2:11" ht="14.25">
      <c r="B4" s="71"/>
      <c r="C4" s="71"/>
      <c r="D4" s="71"/>
      <c r="E4" s="71"/>
      <c r="F4" s="73"/>
      <c r="G4" s="73"/>
      <c r="H4" s="73"/>
      <c r="I4" s="72"/>
      <c r="J4" s="72"/>
      <c r="K4" s="72"/>
    </row>
    <row r="5" spans="2:11" ht="14.25">
      <c r="B5" s="71"/>
      <c r="C5" s="71"/>
      <c r="D5" s="71"/>
      <c r="E5" s="71"/>
      <c r="F5" s="73"/>
      <c r="G5" s="73"/>
      <c r="H5" s="73"/>
      <c r="I5" s="72"/>
      <c r="J5" s="72"/>
      <c r="K5" s="72"/>
    </row>
    <row r="6" spans="2:11" ht="35.25" customHeight="1">
      <c r="B6" s="643" t="s">
        <v>1195</v>
      </c>
      <c r="C6" s="643"/>
      <c r="D6" s="643"/>
      <c r="E6" s="643"/>
      <c r="F6" s="643"/>
      <c r="G6" s="643"/>
      <c r="H6" s="643"/>
      <c r="I6" s="643"/>
      <c r="J6" s="643"/>
      <c r="K6" s="643"/>
    </row>
    <row r="7" spans="2:11" ht="31.5" customHeight="1">
      <c r="B7" s="664" t="s">
        <v>1196</v>
      </c>
      <c r="C7" s="664"/>
      <c r="D7" s="664"/>
      <c r="E7" s="664"/>
      <c r="F7" s="664"/>
      <c r="G7" s="664"/>
      <c r="H7" s="664"/>
      <c r="I7" s="664"/>
      <c r="J7" s="664"/>
      <c r="K7" s="664"/>
    </row>
    <row r="8" spans="2:11" ht="15.75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5.75" customHeight="1" thickBot="1">
      <c r="B9" s="671" t="s">
        <v>242</v>
      </c>
      <c r="C9" s="671" t="s">
        <v>37</v>
      </c>
      <c r="D9" s="671" t="s">
        <v>68</v>
      </c>
      <c r="E9" s="665" t="s">
        <v>607</v>
      </c>
      <c r="F9" s="666"/>
      <c r="G9" s="666"/>
      <c r="H9" s="667"/>
      <c r="I9" s="671" t="s">
        <v>325</v>
      </c>
      <c r="J9" s="671" t="s">
        <v>326</v>
      </c>
      <c r="K9" s="671" t="s">
        <v>327</v>
      </c>
    </row>
    <row r="10" spans="2:11" ht="64.5" customHeight="1" thickBot="1">
      <c r="B10" s="672"/>
      <c r="C10" s="672"/>
      <c r="D10" s="673"/>
      <c r="E10" s="266" t="s">
        <v>691</v>
      </c>
      <c r="F10" s="266" t="s">
        <v>605</v>
      </c>
      <c r="G10" s="264" t="s">
        <v>692</v>
      </c>
      <c r="H10" s="264" t="s">
        <v>693</v>
      </c>
      <c r="I10" s="674"/>
      <c r="J10" s="672"/>
      <c r="K10" s="672"/>
    </row>
    <row r="11" spans="2:11" ht="21" customHeight="1" thickBot="1">
      <c r="B11" s="660" t="s">
        <v>1197</v>
      </c>
      <c r="C11" s="661"/>
      <c r="D11" s="661"/>
      <c r="E11" s="662"/>
      <c r="F11" s="662"/>
      <c r="G11" s="662"/>
      <c r="H11" s="662"/>
      <c r="I11" s="661"/>
      <c r="J11" s="661"/>
      <c r="K11" s="663"/>
    </row>
    <row r="12" spans="2:11" ht="15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67.5" customHeight="1">
      <c r="B13" s="664" t="s">
        <v>1198</v>
      </c>
      <c r="C13" s="664"/>
      <c r="D13" s="664"/>
      <c r="E13" s="664"/>
      <c r="F13" s="664"/>
      <c r="G13" s="664"/>
      <c r="H13" s="664"/>
      <c r="I13" s="664"/>
      <c r="J13" s="664"/>
      <c r="K13" s="664"/>
    </row>
    <row r="14" spans="2:11" ht="15.75" thickBot="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51" customHeight="1" thickBot="1">
      <c r="B15" s="655" t="s">
        <v>244</v>
      </c>
      <c r="C15" s="655"/>
      <c r="D15" s="655"/>
      <c r="E15" s="655"/>
      <c r="F15" s="655" t="s">
        <v>604</v>
      </c>
      <c r="G15" s="655"/>
      <c r="H15" s="655"/>
      <c r="I15" s="655"/>
      <c r="J15" s="655"/>
      <c r="K15" s="655"/>
    </row>
    <row r="16" spans="2:11" ht="15.75" customHeight="1" thickBot="1">
      <c r="B16" s="655"/>
      <c r="C16" s="655"/>
      <c r="D16" s="655"/>
      <c r="E16" s="655"/>
      <c r="F16" s="190" t="s">
        <v>605</v>
      </c>
      <c r="G16" s="190" t="s">
        <v>692</v>
      </c>
      <c r="H16" s="190" t="s">
        <v>693</v>
      </c>
      <c r="I16" s="190" t="s">
        <v>694</v>
      </c>
      <c r="J16" s="190" t="s">
        <v>970</v>
      </c>
      <c r="K16" s="190" t="s">
        <v>1199</v>
      </c>
    </row>
    <row r="17" spans="2:11" ht="49.5" customHeight="1" thickBot="1">
      <c r="B17" s="654" t="s">
        <v>29</v>
      </c>
      <c r="C17" s="654"/>
      <c r="D17" s="654"/>
      <c r="E17" s="654"/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</row>
    <row r="18" spans="2:11" ht="15">
      <c r="B18" s="76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32.25" customHeight="1">
      <c r="B19" s="643" t="s">
        <v>1200</v>
      </c>
      <c r="C19" s="643"/>
      <c r="D19" s="643"/>
      <c r="E19" s="643"/>
      <c r="F19" s="643"/>
      <c r="G19" s="643"/>
      <c r="H19" s="643"/>
      <c r="I19" s="643"/>
      <c r="J19" s="643"/>
      <c r="K19" s="643"/>
    </row>
    <row r="20" spans="2:11" ht="15.75" thickBot="1">
      <c r="B20" s="77"/>
      <c r="C20" s="19"/>
      <c r="D20" s="19"/>
      <c r="E20" s="19"/>
      <c r="F20" s="19"/>
      <c r="G20" s="19"/>
      <c r="H20" s="19"/>
      <c r="I20" s="19"/>
      <c r="J20" s="19"/>
      <c r="K20" s="53"/>
    </row>
    <row r="21" spans="2:11" ht="15.75" thickBot="1">
      <c r="B21" s="655" t="s">
        <v>155</v>
      </c>
      <c r="C21" s="655"/>
      <c r="D21" s="655"/>
      <c r="E21" s="655"/>
      <c r="F21" s="655" t="s">
        <v>216</v>
      </c>
      <c r="G21" s="655"/>
      <c r="H21" s="655"/>
      <c r="I21" s="655"/>
      <c r="J21" s="655"/>
      <c r="K21" s="655"/>
    </row>
    <row r="22" spans="2:11" ht="15.75" thickBot="1">
      <c r="B22" s="655"/>
      <c r="C22" s="655"/>
      <c r="D22" s="655"/>
      <c r="E22" s="655"/>
      <c r="F22" s="191" t="s">
        <v>605</v>
      </c>
      <c r="G22" s="191" t="s">
        <v>692</v>
      </c>
      <c r="H22" s="191" t="s">
        <v>693</v>
      </c>
      <c r="I22" s="657"/>
      <c r="J22" s="658"/>
      <c r="K22" s="659"/>
    </row>
    <row r="23" spans="2:11" ht="32.25" customHeight="1" thickBot="1">
      <c r="B23" s="656" t="s">
        <v>606</v>
      </c>
      <c r="C23" s="656"/>
      <c r="D23" s="656"/>
      <c r="E23" s="656"/>
      <c r="F23" s="193"/>
      <c r="G23" s="193"/>
      <c r="H23" s="193"/>
      <c r="I23" s="646">
        <v>0</v>
      </c>
      <c r="J23" s="647"/>
      <c r="K23" s="648"/>
    </row>
    <row r="24" spans="2:11" ht="15.75" thickBot="1">
      <c r="B24" s="653" t="s">
        <v>303</v>
      </c>
      <c r="C24" s="653"/>
      <c r="D24" s="653"/>
      <c r="E24" s="653"/>
      <c r="F24" s="192"/>
      <c r="G24" s="192"/>
      <c r="H24" s="192"/>
      <c r="I24" s="649">
        <v>0</v>
      </c>
      <c r="J24" s="650"/>
      <c r="K24" s="651"/>
    </row>
    <row r="25" spans="2:11" ht="15.75" thickBot="1">
      <c r="B25" s="653" t="s">
        <v>34</v>
      </c>
      <c r="C25" s="653"/>
      <c r="D25" s="653"/>
      <c r="E25" s="653"/>
      <c r="F25" s="192"/>
      <c r="G25" s="192"/>
      <c r="H25" s="192"/>
      <c r="I25" s="649">
        <v>0</v>
      </c>
      <c r="J25" s="650"/>
      <c r="K25" s="651"/>
    </row>
    <row r="26" spans="2:11" ht="45" customHeight="1" thickBot="1">
      <c r="B26" s="652" t="s">
        <v>87</v>
      </c>
      <c r="C26" s="652"/>
      <c r="D26" s="652"/>
      <c r="E26" s="652"/>
      <c r="F26" s="193"/>
      <c r="G26" s="193"/>
      <c r="H26" s="193"/>
      <c r="I26" s="646">
        <v>0</v>
      </c>
      <c r="J26" s="647"/>
      <c r="K26" s="648"/>
    </row>
    <row r="27" spans="2:11" ht="15.75" thickBot="1">
      <c r="B27" s="660" t="s">
        <v>303</v>
      </c>
      <c r="C27" s="669"/>
      <c r="D27" s="669"/>
      <c r="E27" s="670"/>
      <c r="F27" s="189"/>
      <c r="G27" s="189"/>
      <c r="H27" s="189"/>
      <c r="I27" s="649">
        <v>0</v>
      </c>
      <c r="J27" s="650"/>
      <c r="K27" s="651"/>
    </row>
    <row r="28" spans="2:11" ht="15.75" thickBot="1">
      <c r="B28" s="654" t="s">
        <v>34</v>
      </c>
      <c r="C28" s="654"/>
      <c r="D28" s="654"/>
      <c r="E28" s="654"/>
      <c r="F28" s="192"/>
      <c r="G28" s="192"/>
      <c r="H28" s="192"/>
      <c r="I28" s="649">
        <v>0</v>
      </c>
      <c r="J28" s="650"/>
      <c r="K28" s="651"/>
    </row>
    <row r="29" spans="2:11" ht="15" thickBot="1">
      <c r="B29" s="652" t="s">
        <v>88</v>
      </c>
      <c r="C29" s="652"/>
      <c r="D29" s="652"/>
      <c r="E29" s="652"/>
      <c r="F29" s="193"/>
      <c r="G29" s="193"/>
      <c r="H29" s="193"/>
      <c r="I29" s="646">
        <v>0</v>
      </c>
      <c r="J29" s="647"/>
      <c r="K29" s="648"/>
    </row>
    <row r="30" spans="2:11" ht="15.75" thickBot="1">
      <c r="B30" s="653" t="s">
        <v>303</v>
      </c>
      <c r="C30" s="653"/>
      <c r="D30" s="653"/>
      <c r="E30" s="653"/>
      <c r="F30" s="192"/>
      <c r="G30" s="192"/>
      <c r="H30" s="192"/>
      <c r="I30" s="649">
        <v>0</v>
      </c>
      <c r="J30" s="650"/>
      <c r="K30" s="651"/>
    </row>
    <row r="31" spans="2:11" ht="15.75" thickBot="1">
      <c r="B31" s="653" t="s">
        <v>34</v>
      </c>
      <c r="C31" s="653"/>
      <c r="D31" s="653"/>
      <c r="E31" s="653"/>
      <c r="F31" s="192"/>
      <c r="G31" s="192"/>
      <c r="H31" s="192"/>
      <c r="I31" s="649">
        <v>0</v>
      </c>
      <c r="J31" s="650"/>
      <c r="K31" s="651"/>
    </row>
    <row r="32" spans="2:11" ht="45.75" customHeight="1" thickBot="1">
      <c r="B32" s="652" t="s">
        <v>251</v>
      </c>
      <c r="C32" s="652"/>
      <c r="D32" s="652"/>
      <c r="E32" s="652"/>
      <c r="F32" s="193"/>
      <c r="G32" s="193"/>
      <c r="H32" s="193"/>
      <c r="I32" s="646">
        <v>0</v>
      </c>
      <c r="J32" s="647"/>
      <c r="K32" s="648"/>
    </row>
    <row r="33" spans="2:11" ht="46.5" customHeight="1" thickBot="1">
      <c r="B33" s="653" t="s">
        <v>233</v>
      </c>
      <c r="C33" s="653"/>
      <c r="D33" s="653"/>
      <c r="E33" s="653"/>
      <c r="F33" s="192"/>
      <c r="G33" s="192"/>
      <c r="H33" s="192"/>
      <c r="I33" s="649">
        <v>0</v>
      </c>
      <c r="J33" s="650"/>
      <c r="K33" s="651"/>
    </row>
    <row r="34" spans="2:11" ht="15">
      <c r="B34" s="71"/>
      <c r="C34" s="71"/>
      <c r="D34" s="71"/>
      <c r="E34" s="71"/>
      <c r="F34" s="19"/>
      <c r="G34" s="19"/>
      <c r="H34" s="19"/>
      <c r="I34" s="19"/>
      <c r="J34" s="19"/>
      <c r="K34" s="19"/>
    </row>
    <row r="35" spans="2:11" ht="30.75" customHeight="1">
      <c r="B35" s="643" t="s">
        <v>696</v>
      </c>
      <c r="C35" s="643"/>
      <c r="D35" s="643"/>
      <c r="E35" s="643"/>
      <c r="F35" s="643"/>
      <c r="G35" s="643"/>
      <c r="H35" s="643"/>
      <c r="I35" s="643"/>
      <c r="J35" s="643"/>
      <c r="K35" s="643"/>
    </row>
    <row r="36" spans="2:11" ht="35.25" customHeight="1" thickBot="1">
      <c r="B36" s="644" t="s">
        <v>697</v>
      </c>
      <c r="C36" s="644"/>
      <c r="D36" s="644"/>
      <c r="E36" s="644"/>
      <c r="F36" s="644"/>
      <c r="G36" s="644"/>
      <c r="H36" s="644"/>
      <c r="I36" s="644"/>
      <c r="J36" s="644"/>
      <c r="K36" s="644"/>
    </row>
    <row r="37" spans="2:11" ht="62.25" customHeight="1" thickBot="1">
      <c r="B37" s="645" t="s">
        <v>609</v>
      </c>
      <c r="C37" s="645"/>
      <c r="D37" s="645"/>
      <c r="E37" s="645"/>
      <c r="F37" s="645" t="s">
        <v>608</v>
      </c>
      <c r="G37" s="645"/>
      <c r="H37" s="645"/>
      <c r="I37" s="645"/>
      <c r="J37" s="645"/>
      <c r="K37" s="645"/>
    </row>
    <row r="38" spans="2:11" ht="15.75" thickBot="1">
      <c r="B38" s="637" t="s">
        <v>695</v>
      </c>
      <c r="C38" s="637"/>
      <c r="D38" s="637"/>
      <c r="E38" s="194">
        <v>0</v>
      </c>
      <c r="F38" s="637" t="s">
        <v>695</v>
      </c>
      <c r="G38" s="637"/>
      <c r="H38" s="637"/>
      <c r="I38" s="637"/>
      <c r="J38" s="636">
        <v>0</v>
      </c>
      <c r="K38" s="636"/>
    </row>
    <row r="39" spans="2:11" ht="15.75" thickBot="1">
      <c r="B39" s="639"/>
      <c r="C39" s="639"/>
      <c r="D39" s="639"/>
      <c r="E39" s="194"/>
      <c r="F39" s="635"/>
      <c r="G39" s="635"/>
      <c r="H39" s="635"/>
      <c r="I39" s="635"/>
      <c r="J39" s="636"/>
      <c r="K39" s="636"/>
    </row>
    <row r="40" spans="2:11" ht="30" customHeight="1" thickBot="1">
      <c r="B40" s="637" t="s">
        <v>699</v>
      </c>
      <c r="C40" s="637"/>
      <c r="D40" s="637"/>
      <c r="E40" s="194">
        <v>0</v>
      </c>
      <c r="F40" s="637" t="s">
        <v>699</v>
      </c>
      <c r="G40" s="637"/>
      <c r="H40" s="637"/>
      <c r="I40" s="637"/>
      <c r="J40" s="636">
        <v>0</v>
      </c>
      <c r="K40" s="636"/>
    </row>
    <row r="41" spans="2:11" ht="15.75" thickBot="1">
      <c r="B41" s="638" t="s">
        <v>217</v>
      </c>
      <c r="C41" s="638"/>
      <c r="D41" s="638"/>
      <c r="E41" s="194"/>
      <c r="F41" s="638" t="s">
        <v>217</v>
      </c>
      <c r="G41" s="638"/>
      <c r="H41" s="638"/>
      <c r="I41" s="638"/>
      <c r="J41" s="636"/>
      <c r="K41" s="636"/>
    </row>
    <row r="42" spans="2:11" ht="15.75" thickBot="1">
      <c r="B42" s="638" t="s">
        <v>218</v>
      </c>
      <c r="C42" s="638"/>
      <c r="D42" s="638"/>
      <c r="E42" s="194">
        <v>0</v>
      </c>
      <c r="F42" s="635"/>
      <c r="G42" s="635"/>
      <c r="H42" s="635"/>
      <c r="I42" s="635"/>
      <c r="J42" s="636"/>
      <c r="K42" s="636"/>
    </row>
    <row r="43" spans="2:11" ht="18.75" customHeight="1" thickBot="1">
      <c r="B43" s="638" t="s">
        <v>124</v>
      </c>
      <c r="C43" s="638"/>
      <c r="D43" s="638"/>
      <c r="E43" s="194">
        <v>0</v>
      </c>
      <c r="F43" s="638" t="s">
        <v>124</v>
      </c>
      <c r="G43" s="638"/>
      <c r="H43" s="638"/>
      <c r="I43" s="638"/>
      <c r="J43" s="636">
        <v>0</v>
      </c>
      <c r="K43" s="636"/>
    </row>
    <row r="44" spans="2:11" ht="15.75" thickBot="1">
      <c r="B44" s="635"/>
      <c r="C44" s="635"/>
      <c r="D44" s="635"/>
      <c r="E44" s="194"/>
      <c r="F44" s="635"/>
      <c r="G44" s="635"/>
      <c r="H44" s="635"/>
      <c r="I44" s="635"/>
      <c r="J44" s="636"/>
      <c r="K44" s="636"/>
    </row>
    <row r="45" spans="2:11" ht="29.25" customHeight="1" thickBot="1">
      <c r="B45" s="637" t="s">
        <v>700</v>
      </c>
      <c r="C45" s="637"/>
      <c r="D45" s="637"/>
      <c r="E45" s="194">
        <v>0</v>
      </c>
      <c r="F45" s="637" t="s">
        <v>700</v>
      </c>
      <c r="G45" s="637"/>
      <c r="H45" s="637"/>
      <c r="I45" s="637"/>
      <c r="J45" s="636">
        <v>0</v>
      </c>
      <c r="K45" s="636"/>
    </row>
    <row r="46" spans="2:11" ht="15.75" thickBot="1">
      <c r="B46" s="638" t="s">
        <v>217</v>
      </c>
      <c r="C46" s="638"/>
      <c r="D46" s="638"/>
      <c r="E46" s="194"/>
      <c r="F46" s="638" t="s">
        <v>217</v>
      </c>
      <c r="G46" s="638"/>
      <c r="H46" s="638"/>
      <c r="I46" s="638"/>
      <c r="J46" s="636"/>
      <c r="K46" s="636"/>
    </row>
    <row r="47" spans="2:11" ht="15.75" thickBot="1">
      <c r="B47" s="638" t="s">
        <v>218</v>
      </c>
      <c r="C47" s="638"/>
      <c r="D47" s="638"/>
      <c r="E47" s="194">
        <v>0</v>
      </c>
      <c r="F47" s="635"/>
      <c r="G47" s="635"/>
      <c r="H47" s="635"/>
      <c r="I47" s="635"/>
      <c r="J47" s="636"/>
      <c r="K47" s="636"/>
    </row>
    <row r="48" spans="2:11" ht="28.5" customHeight="1" thickBot="1">
      <c r="B48" s="638" t="s">
        <v>125</v>
      </c>
      <c r="C48" s="638"/>
      <c r="D48" s="638"/>
      <c r="E48" s="194">
        <v>0</v>
      </c>
      <c r="F48" s="638" t="s">
        <v>125</v>
      </c>
      <c r="G48" s="638"/>
      <c r="H48" s="638"/>
      <c r="I48" s="638"/>
      <c r="J48" s="636">
        <v>0</v>
      </c>
      <c r="K48" s="636"/>
    </row>
    <row r="49" spans="2:11" ht="15.75" thickBot="1">
      <c r="B49" s="635"/>
      <c r="C49" s="635"/>
      <c r="D49" s="635"/>
      <c r="E49" s="194"/>
      <c r="F49" s="635"/>
      <c r="G49" s="635"/>
      <c r="H49" s="635"/>
      <c r="I49" s="635"/>
      <c r="J49" s="636"/>
      <c r="K49" s="636"/>
    </row>
    <row r="50" spans="2:11" ht="15.75" thickBot="1">
      <c r="B50" s="637" t="s">
        <v>698</v>
      </c>
      <c r="C50" s="637"/>
      <c r="D50" s="637"/>
      <c r="E50" s="194">
        <v>0</v>
      </c>
      <c r="F50" s="637" t="s">
        <v>698</v>
      </c>
      <c r="G50" s="637"/>
      <c r="H50" s="637"/>
      <c r="I50" s="637"/>
      <c r="J50" s="636">
        <v>0</v>
      </c>
      <c r="K50" s="636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43" t="s">
        <v>971</v>
      </c>
      <c r="C53" s="643"/>
      <c r="D53" s="643"/>
      <c r="E53" s="643"/>
      <c r="F53" s="643"/>
      <c r="G53" s="643"/>
      <c r="H53" s="643"/>
      <c r="I53" s="643"/>
      <c r="J53" s="643"/>
      <c r="K53" s="643"/>
    </row>
    <row r="54" spans="2:11" ht="31.5" customHeight="1" thickBot="1">
      <c r="B54" s="644" t="s">
        <v>972</v>
      </c>
      <c r="C54" s="644"/>
      <c r="D54" s="644"/>
      <c r="E54" s="644"/>
      <c r="F54" s="644"/>
      <c r="G54" s="644"/>
      <c r="H54" s="644"/>
      <c r="I54" s="644"/>
      <c r="J54" s="644"/>
      <c r="K54" s="644"/>
    </row>
    <row r="55" spans="2:11" ht="62.25" customHeight="1" thickBot="1">
      <c r="B55" s="645" t="s">
        <v>609</v>
      </c>
      <c r="C55" s="645"/>
      <c r="D55" s="645"/>
      <c r="E55" s="645"/>
      <c r="F55" s="645" t="s">
        <v>608</v>
      </c>
      <c r="G55" s="645"/>
      <c r="H55" s="645"/>
      <c r="I55" s="645"/>
      <c r="J55" s="645"/>
      <c r="K55" s="645"/>
    </row>
    <row r="56" spans="2:11" ht="15.75" thickBot="1">
      <c r="B56" s="637" t="s">
        <v>698</v>
      </c>
      <c r="C56" s="637"/>
      <c r="D56" s="637"/>
      <c r="E56" s="194">
        <v>0</v>
      </c>
      <c r="F56" s="637" t="s">
        <v>698</v>
      </c>
      <c r="G56" s="637"/>
      <c r="H56" s="637"/>
      <c r="I56" s="637"/>
      <c r="J56" s="636">
        <v>0</v>
      </c>
      <c r="K56" s="636"/>
    </row>
    <row r="57" spans="2:11" ht="15.75" thickBot="1">
      <c r="B57" s="639"/>
      <c r="C57" s="639"/>
      <c r="D57" s="639"/>
      <c r="E57" s="194"/>
      <c r="F57" s="635"/>
      <c r="G57" s="635"/>
      <c r="H57" s="635"/>
      <c r="I57" s="635"/>
      <c r="J57" s="636"/>
      <c r="K57" s="636"/>
    </row>
    <row r="58" spans="2:11" ht="29.25" customHeight="1" thickBot="1">
      <c r="B58" s="640" t="s">
        <v>973</v>
      </c>
      <c r="C58" s="641"/>
      <c r="D58" s="642"/>
      <c r="E58" s="194">
        <v>0</v>
      </c>
      <c r="F58" s="637" t="s">
        <v>973</v>
      </c>
      <c r="G58" s="637"/>
      <c r="H58" s="637"/>
      <c r="I58" s="637"/>
      <c r="J58" s="636">
        <v>0</v>
      </c>
      <c r="K58" s="636"/>
    </row>
    <row r="59" spans="2:11" ht="15.75" thickBot="1">
      <c r="B59" s="638" t="s">
        <v>217</v>
      </c>
      <c r="C59" s="638"/>
      <c r="D59" s="638"/>
      <c r="E59" s="194"/>
      <c r="F59" s="638" t="s">
        <v>217</v>
      </c>
      <c r="G59" s="638"/>
      <c r="H59" s="638"/>
      <c r="I59" s="638"/>
      <c r="J59" s="636"/>
      <c r="K59" s="636"/>
    </row>
    <row r="60" spans="2:11" ht="15.75" thickBot="1">
      <c r="B60" s="638" t="s">
        <v>218</v>
      </c>
      <c r="C60" s="638"/>
      <c r="D60" s="638"/>
      <c r="E60" s="194">
        <v>0</v>
      </c>
      <c r="F60" s="635"/>
      <c r="G60" s="635"/>
      <c r="H60" s="635"/>
      <c r="I60" s="635"/>
      <c r="J60" s="636"/>
      <c r="K60" s="636"/>
    </row>
    <row r="61" spans="2:11" ht="15.75" thickBot="1">
      <c r="B61" s="638" t="s">
        <v>124</v>
      </c>
      <c r="C61" s="638"/>
      <c r="D61" s="638"/>
      <c r="E61" s="194">
        <v>0</v>
      </c>
      <c r="F61" s="638" t="s">
        <v>124</v>
      </c>
      <c r="G61" s="638"/>
      <c r="H61" s="638"/>
      <c r="I61" s="638"/>
      <c r="J61" s="636">
        <v>0</v>
      </c>
      <c r="K61" s="636"/>
    </row>
    <row r="62" spans="2:11" ht="15.75" thickBot="1">
      <c r="B62" s="635"/>
      <c r="C62" s="635"/>
      <c r="D62" s="635"/>
      <c r="E62" s="194"/>
      <c r="F62" s="635"/>
      <c r="G62" s="635"/>
      <c r="H62" s="635"/>
      <c r="I62" s="635"/>
      <c r="J62" s="636"/>
      <c r="K62" s="636"/>
    </row>
    <row r="63" spans="2:11" ht="30" customHeight="1" thickBot="1">
      <c r="B63" s="637" t="s">
        <v>974</v>
      </c>
      <c r="C63" s="637"/>
      <c r="D63" s="637"/>
      <c r="E63" s="194">
        <v>0</v>
      </c>
      <c r="F63" s="637" t="s">
        <v>974</v>
      </c>
      <c r="G63" s="637"/>
      <c r="H63" s="637"/>
      <c r="I63" s="637"/>
      <c r="J63" s="636">
        <v>0</v>
      </c>
      <c r="K63" s="636"/>
    </row>
    <row r="64" spans="2:11" ht="15.75" thickBot="1">
      <c r="B64" s="638" t="s">
        <v>217</v>
      </c>
      <c r="C64" s="638"/>
      <c r="D64" s="638"/>
      <c r="E64" s="194"/>
      <c r="F64" s="638" t="s">
        <v>217</v>
      </c>
      <c r="G64" s="638"/>
      <c r="H64" s="638"/>
      <c r="I64" s="638"/>
      <c r="J64" s="636"/>
      <c r="K64" s="636"/>
    </row>
    <row r="65" spans="2:11" ht="15.75" thickBot="1">
      <c r="B65" s="638" t="s">
        <v>218</v>
      </c>
      <c r="C65" s="638"/>
      <c r="D65" s="638"/>
      <c r="E65" s="194">
        <v>0</v>
      </c>
      <c r="F65" s="635"/>
      <c r="G65" s="635"/>
      <c r="H65" s="635"/>
      <c r="I65" s="635"/>
      <c r="J65" s="636"/>
      <c r="K65" s="636"/>
    </row>
    <row r="66" spans="2:11" ht="35.25" customHeight="1" thickBot="1">
      <c r="B66" s="638" t="s">
        <v>125</v>
      </c>
      <c r="C66" s="638"/>
      <c r="D66" s="638"/>
      <c r="E66" s="194">
        <v>0</v>
      </c>
      <c r="F66" s="638" t="s">
        <v>125</v>
      </c>
      <c r="G66" s="638"/>
      <c r="H66" s="638"/>
      <c r="I66" s="638"/>
      <c r="J66" s="636">
        <v>0</v>
      </c>
      <c r="K66" s="636"/>
    </row>
    <row r="67" spans="2:11" ht="15.75" thickBot="1">
      <c r="B67" s="635"/>
      <c r="C67" s="635"/>
      <c r="D67" s="635"/>
      <c r="E67" s="194"/>
      <c r="F67" s="635"/>
      <c r="G67" s="635"/>
      <c r="H67" s="635"/>
      <c r="I67" s="635"/>
      <c r="J67" s="636"/>
      <c r="K67" s="636"/>
    </row>
    <row r="68" spans="2:11" ht="15.75" thickBot="1">
      <c r="B68" s="637" t="s">
        <v>975</v>
      </c>
      <c r="C68" s="637"/>
      <c r="D68" s="637"/>
      <c r="E68" s="194">
        <v>0</v>
      </c>
      <c r="F68" s="637" t="s">
        <v>975</v>
      </c>
      <c r="G68" s="637"/>
      <c r="H68" s="637"/>
      <c r="I68" s="637"/>
      <c r="J68" s="636">
        <v>0</v>
      </c>
      <c r="K68" s="636"/>
    </row>
    <row r="71" spans="2:11" ht="28.5" customHeight="1">
      <c r="B71" s="643" t="s">
        <v>1201</v>
      </c>
      <c r="C71" s="643"/>
      <c r="D71" s="643"/>
      <c r="E71" s="643"/>
      <c r="F71" s="643"/>
      <c r="G71" s="643"/>
      <c r="H71" s="643"/>
      <c r="I71" s="643"/>
      <c r="J71" s="643"/>
      <c r="K71" s="643"/>
    </row>
    <row r="72" spans="2:11" ht="35.25" customHeight="1" thickBot="1">
      <c r="B72" s="644" t="s">
        <v>1202</v>
      </c>
      <c r="C72" s="644"/>
      <c r="D72" s="644"/>
      <c r="E72" s="644"/>
      <c r="F72" s="644"/>
      <c r="G72" s="644"/>
      <c r="H72" s="644"/>
      <c r="I72" s="644"/>
      <c r="J72" s="644"/>
      <c r="K72" s="644"/>
    </row>
    <row r="73" spans="2:11" ht="15.75" thickBot="1">
      <c r="B73" s="645" t="s">
        <v>609</v>
      </c>
      <c r="C73" s="645"/>
      <c r="D73" s="645"/>
      <c r="E73" s="645"/>
      <c r="F73" s="645" t="s">
        <v>608</v>
      </c>
      <c r="G73" s="645"/>
      <c r="H73" s="645"/>
      <c r="I73" s="645"/>
      <c r="J73" s="645"/>
      <c r="K73" s="645"/>
    </row>
    <row r="74" spans="2:11" ht="15.75" thickBot="1">
      <c r="B74" s="637" t="s">
        <v>975</v>
      </c>
      <c r="C74" s="637"/>
      <c r="D74" s="637"/>
      <c r="E74" s="194">
        <v>0</v>
      </c>
      <c r="F74" s="637" t="s">
        <v>975</v>
      </c>
      <c r="G74" s="637"/>
      <c r="H74" s="637"/>
      <c r="I74" s="637"/>
      <c r="J74" s="636">
        <v>0</v>
      </c>
      <c r="K74" s="636"/>
    </row>
    <row r="75" spans="2:11" ht="15.75" thickBot="1">
      <c r="B75" s="639"/>
      <c r="C75" s="639"/>
      <c r="D75" s="639"/>
      <c r="E75" s="194"/>
      <c r="F75" s="635"/>
      <c r="G75" s="635"/>
      <c r="H75" s="635"/>
      <c r="I75" s="635"/>
      <c r="J75" s="636"/>
      <c r="K75" s="636"/>
    </row>
    <row r="76" spans="2:11" ht="31.5" customHeight="1" thickBot="1">
      <c r="B76" s="640" t="s">
        <v>1203</v>
      </c>
      <c r="C76" s="641"/>
      <c r="D76" s="642"/>
      <c r="E76" s="194">
        <v>0</v>
      </c>
      <c r="F76" s="637" t="s">
        <v>1203</v>
      </c>
      <c r="G76" s="637"/>
      <c r="H76" s="637"/>
      <c r="I76" s="637"/>
      <c r="J76" s="636">
        <v>0</v>
      </c>
      <c r="K76" s="636"/>
    </row>
    <row r="77" spans="2:11" ht="15.75" thickBot="1">
      <c r="B77" s="638" t="s">
        <v>217</v>
      </c>
      <c r="C77" s="638"/>
      <c r="D77" s="638"/>
      <c r="E77" s="194"/>
      <c r="F77" s="638" t="s">
        <v>217</v>
      </c>
      <c r="G77" s="638"/>
      <c r="H77" s="638"/>
      <c r="I77" s="638"/>
      <c r="J77" s="636"/>
      <c r="K77" s="636"/>
    </row>
    <row r="78" spans="2:11" ht="15.75" thickBot="1">
      <c r="B78" s="638" t="s">
        <v>218</v>
      </c>
      <c r="C78" s="638"/>
      <c r="D78" s="638"/>
      <c r="E78" s="194">
        <v>0</v>
      </c>
      <c r="F78" s="635"/>
      <c r="G78" s="635"/>
      <c r="H78" s="635"/>
      <c r="I78" s="635"/>
      <c r="J78" s="636"/>
      <c r="K78" s="636"/>
    </row>
    <row r="79" spans="2:11" ht="19.5" customHeight="1" thickBot="1">
      <c r="B79" s="638" t="s">
        <v>124</v>
      </c>
      <c r="C79" s="638"/>
      <c r="D79" s="638"/>
      <c r="E79" s="194">
        <v>0</v>
      </c>
      <c r="F79" s="638" t="s">
        <v>124</v>
      </c>
      <c r="G79" s="638"/>
      <c r="H79" s="638"/>
      <c r="I79" s="638"/>
      <c r="J79" s="636">
        <v>0</v>
      </c>
      <c r="K79" s="636"/>
    </row>
    <row r="80" spans="2:11" ht="15.75" thickBot="1">
      <c r="B80" s="635"/>
      <c r="C80" s="635"/>
      <c r="D80" s="635"/>
      <c r="E80" s="194"/>
      <c r="F80" s="635"/>
      <c r="G80" s="635"/>
      <c r="H80" s="635"/>
      <c r="I80" s="635"/>
      <c r="J80" s="636"/>
      <c r="K80" s="636"/>
    </row>
    <row r="81" spans="2:11" ht="27.75" customHeight="1" thickBot="1">
      <c r="B81" s="637" t="s">
        <v>1204</v>
      </c>
      <c r="C81" s="637"/>
      <c r="D81" s="637"/>
      <c r="E81" s="194">
        <v>0</v>
      </c>
      <c r="F81" s="637" t="s">
        <v>1204</v>
      </c>
      <c r="G81" s="637"/>
      <c r="H81" s="637"/>
      <c r="I81" s="637"/>
      <c r="J81" s="636">
        <v>0</v>
      </c>
      <c r="K81" s="636"/>
    </row>
    <row r="82" spans="2:11" ht="15.75" thickBot="1">
      <c r="B82" s="638" t="s">
        <v>217</v>
      </c>
      <c r="C82" s="638"/>
      <c r="D82" s="638"/>
      <c r="E82" s="194"/>
      <c r="F82" s="638" t="s">
        <v>217</v>
      </c>
      <c r="G82" s="638"/>
      <c r="H82" s="638"/>
      <c r="I82" s="638"/>
      <c r="J82" s="636"/>
      <c r="K82" s="636"/>
    </row>
    <row r="83" spans="2:11" ht="15.75" thickBot="1">
      <c r="B83" s="638" t="s">
        <v>218</v>
      </c>
      <c r="C83" s="638"/>
      <c r="D83" s="638"/>
      <c r="E83" s="194">
        <v>0</v>
      </c>
      <c r="F83" s="635"/>
      <c r="G83" s="635"/>
      <c r="H83" s="635"/>
      <c r="I83" s="635"/>
      <c r="J83" s="636"/>
      <c r="K83" s="636"/>
    </row>
    <row r="84" spans="2:11" ht="29.25" customHeight="1" thickBot="1">
      <c r="B84" s="638" t="s">
        <v>125</v>
      </c>
      <c r="C84" s="638"/>
      <c r="D84" s="638"/>
      <c r="E84" s="194">
        <v>0</v>
      </c>
      <c r="F84" s="638" t="s">
        <v>125</v>
      </c>
      <c r="G84" s="638"/>
      <c r="H84" s="638"/>
      <c r="I84" s="638"/>
      <c r="J84" s="636">
        <v>0</v>
      </c>
      <c r="K84" s="636"/>
    </row>
    <row r="85" spans="2:11" ht="15.75" thickBot="1">
      <c r="B85" s="635"/>
      <c r="C85" s="635"/>
      <c r="D85" s="635"/>
      <c r="E85" s="194"/>
      <c r="F85" s="635"/>
      <c r="G85" s="635"/>
      <c r="H85" s="635"/>
      <c r="I85" s="635"/>
      <c r="J85" s="636"/>
      <c r="K85" s="636"/>
    </row>
    <row r="86" spans="2:11" ht="15.75" thickBot="1">
      <c r="B86" s="637" t="s">
        <v>1205</v>
      </c>
      <c r="C86" s="637"/>
      <c r="D86" s="637"/>
      <c r="E86" s="194">
        <v>0</v>
      </c>
      <c r="F86" s="637" t="s">
        <v>1205</v>
      </c>
      <c r="G86" s="637"/>
      <c r="H86" s="637"/>
      <c r="I86" s="637"/>
      <c r="J86" s="636">
        <v>0</v>
      </c>
      <c r="K86" s="636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view="pageBreakPreview" zoomScale="75" zoomScaleSheetLayoutView="75" zoomScalePageLayoutView="0" workbookViewId="0" topLeftCell="A154">
      <selection activeCell="B103" sqref="B103"/>
    </sheetView>
  </sheetViews>
  <sheetFormatPr defaultColWidth="9.140625" defaultRowHeight="12.75"/>
  <cols>
    <col min="1" max="1" width="32.28125" style="34" customWidth="1"/>
    <col min="2" max="2" width="57.140625" style="34" customWidth="1"/>
    <col min="3" max="3" width="23.7109375" style="34" customWidth="1"/>
    <col min="4" max="4" width="19.28125" style="34" customWidth="1"/>
    <col min="5" max="5" width="20.7109375" style="34" customWidth="1"/>
    <col min="6" max="16384" width="9.140625" style="34" customWidth="1"/>
  </cols>
  <sheetData>
    <row r="1" spans="4:5" ht="15">
      <c r="D1" s="1"/>
      <c r="E1" s="10" t="s">
        <v>206</v>
      </c>
    </row>
    <row r="2" spans="4:5" ht="15">
      <c r="D2" s="571" t="s">
        <v>116</v>
      </c>
      <c r="E2" s="571"/>
    </row>
    <row r="3" spans="4:5" ht="24" customHeight="1">
      <c r="D3" s="1"/>
      <c r="E3" s="2" t="s">
        <v>1324</v>
      </c>
    </row>
    <row r="4" spans="1:3" ht="15.75" customHeight="1">
      <c r="A4" s="572"/>
      <c r="B4" s="572"/>
      <c r="C4" s="572"/>
    </row>
    <row r="5" spans="1:5" ht="41.25" customHeight="1">
      <c r="A5" s="573" t="s">
        <v>1180</v>
      </c>
      <c r="B5" s="573"/>
      <c r="C5" s="573"/>
      <c r="D5" s="573"/>
      <c r="E5" s="573"/>
    </row>
    <row r="6" spans="1:3" ht="13.5" thickBot="1">
      <c r="A6" s="35"/>
      <c r="B6" s="35"/>
      <c r="C6" s="237"/>
    </row>
    <row r="7" spans="1:5" ht="13.5" customHeight="1" thickBot="1">
      <c r="A7" s="574" t="s">
        <v>172</v>
      </c>
      <c r="B7" s="576" t="s">
        <v>844</v>
      </c>
      <c r="C7" s="578" t="s">
        <v>216</v>
      </c>
      <c r="D7" s="579"/>
      <c r="E7" s="580"/>
    </row>
    <row r="8" spans="1:5" ht="13.5" thickBot="1">
      <c r="A8" s="575"/>
      <c r="B8" s="577"/>
      <c r="C8" s="36">
        <v>2019</v>
      </c>
      <c r="D8" s="36">
        <v>2020</v>
      </c>
      <c r="E8" s="36">
        <v>2021</v>
      </c>
    </row>
    <row r="9" spans="1:5" ht="13.5" thickBot="1">
      <c r="A9" s="328">
        <v>1</v>
      </c>
      <c r="B9" s="329">
        <v>2</v>
      </c>
      <c r="C9" s="328">
        <v>3</v>
      </c>
      <c r="D9" s="328">
        <v>4</v>
      </c>
      <c r="E9" s="328">
        <v>5</v>
      </c>
    </row>
    <row r="10" spans="1:5" ht="16.5" thickBot="1">
      <c r="A10" s="420" t="s">
        <v>845</v>
      </c>
      <c r="B10" s="421" t="s">
        <v>846</v>
      </c>
      <c r="C10" s="422">
        <f>C11+C21+C31+C41+C44+C61+C70+C75+C89+C97</f>
        <v>64401474.2</v>
      </c>
      <c r="D10" s="422">
        <f>D11+D21+D31+D41+D44+D61+D70+D75+D89+D97</f>
        <v>64723174.2</v>
      </c>
      <c r="E10" s="422">
        <f>E11+E21+E31+E41+E44+E61+E70+E75+E89+E97</f>
        <v>64280349.2</v>
      </c>
    </row>
    <row r="11" spans="1:5" ht="16.5" thickBot="1">
      <c r="A11" s="420" t="s">
        <v>847</v>
      </c>
      <c r="B11" s="421" t="s">
        <v>848</v>
      </c>
      <c r="C11" s="422">
        <f>C12</f>
        <v>46327460</v>
      </c>
      <c r="D11" s="422">
        <f>D12</f>
        <v>46892460</v>
      </c>
      <c r="E11" s="422">
        <f>E12</f>
        <v>47387460</v>
      </c>
    </row>
    <row r="12" spans="1:5" ht="16.5" thickBot="1">
      <c r="A12" s="330" t="s">
        <v>849</v>
      </c>
      <c r="B12" s="331" t="s">
        <v>234</v>
      </c>
      <c r="C12" s="332">
        <f>C13+C15+C17+C19</f>
        <v>46327460</v>
      </c>
      <c r="D12" s="332">
        <f>D13+D15+D17+D19</f>
        <v>46892460</v>
      </c>
      <c r="E12" s="332">
        <f>E13+E15+E17+E19</f>
        <v>47387460</v>
      </c>
    </row>
    <row r="13" spans="1:5" ht="81.75" customHeight="1" thickBot="1">
      <c r="A13" s="333" t="s">
        <v>850</v>
      </c>
      <c r="B13" s="333" t="s">
        <v>179</v>
      </c>
      <c r="C13" s="334">
        <f>SUM(C14)</f>
        <v>43914360</v>
      </c>
      <c r="D13" s="334">
        <f>SUM(D14)</f>
        <v>44474360</v>
      </c>
      <c r="E13" s="334">
        <f>SUM(E14)</f>
        <v>44969360</v>
      </c>
    </row>
    <row r="14" spans="1:5" ht="95.25" thickBot="1">
      <c r="A14" s="37" t="s">
        <v>271</v>
      </c>
      <c r="B14" s="11" t="s">
        <v>179</v>
      </c>
      <c r="C14" s="147">
        <v>43914360</v>
      </c>
      <c r="D14" s="147">
        <v>44474360</v>
      </c>
      <c r="E14" s="147">
        <v>44969360</v>
      </c>
    </row>
    <row r="15" spans="1:5" ht="129.75" customHeight="1" thickBot="1">
      <c r="A15" s="333" t="s">
        <v>851</v>
      </c>
      <c r="B15" s="333" t="s">
        <v>852</v>
      </c>
      <c r="C15" s="334">
        <f>C16</f>
        <v>250000</v>
      </c>
      <c r="D15" s="334">
        <f>D16</f>
        <v>255000</v>
      </c>
      <c r="E15" s="334">
        <f>E16</f>
        <v>255000</v>
      </c>
    </row>
    <row r="16" spans="1:5" ht="129.75" customHeight="1" thickBot="1">
      <c r="A16" s="37" t="s">
        <v>272</v>
      </c>
      <c r="B16" s="240" t="s">
        <v>190</v>
      </c>
      <c r="C16" s="147">
        <v>250000</v>
      </c>
      <c r="D16" s="147">
        <v>255000</v>
      </c>
      <c r="E16" s="147">
        <v>255000</v>
      </c>
    </row>
    <row r="17" spans="1:5" ht="54.75" customHeight="1" thickBot="1">
      <c r="A17" s="333" t="s">
        <v>853</v>
      </c>
      <c r="B17" s="333" t="s">
        <v>854</v>
      </c>
      <c r="C17" s="334">
        <f>C18</f>
        <v>563100</v>
      </c>
      <c r="D17" s="334">
        <f>D18</f>
        <v>563100</v>
      </c>
      <c r="E17" s="334">
        <f>E18</f>
        <v>563100</v>
      </c>
    </row>
    <row r="18" spans="1:5" ht="63.75" thickBot="1">
      <c r="A18" s="37" t="s">
        <v>273</v>
      </c>
      <c r="B18" s="38" t="s">
        <v>30</v>
      </c>
      <c r="C18" s="147">
        <v>563100</v>
      </c>
      <c r="D18" s="147">
        <v>563100</v>
      </c>
      <c r="E18" s="147">
        <v>563100</v>
      </c>
    </row>
    <row r="19" spans="1:5" ht="97.5" customHeight="1" thickBot="1">
      <c r="A19" s="335" t="s">
        <v>855</v>
      </c>
      <c r="B19" s="336" t="s">
        <v>805</v>
      </c>
      <c r="C19" s="337">
        <f>C20</f>
        <v>1600000</v>
      </c>
      <c r="D19" s="337">
        <f>D20</f>
        <v>1600000</v>
      </c>
      <c r="E19" s="337">
        <f>E20</f>
        <v>1600000</v>
      </c>
    </row>
    <row r="20" spans="1:5" ht="111" thickBot="1">
      <c r="A20" s="37" t="s">
        <v>274</v>
      </c>
      <c r="B20" s="38" t="s">
        <v>805</v>
      </c>
      <c r="C20" s="147">
        <v>1600000</v>
      </c>
      <c r="D20" s="147">
        <v>1600000</v>
      </c>
      <c r="E20" s="147">
        <v>1600000</v>
      </c>
    </row>
    <row r="21" spans="1:5" ht="50.25" customHeight="1" thickBot="1">
      <c r="A21" s="423" t="s">
        <v>856</v>
      </c>
      <c r="B21" s="424" t="s">
        <v>857</v>
      </c>
      <c r="C21" s="425">
        <f>C22</f>
        <v>5663561.100000001</v>
      </c>
      <c r="D21" s="425">
        <f>D22</f>
        <v>5663561.100000001</v>
      </c>
      <c r="E21" s="425">
        <f>E22</f>
        <v>5663561.100000001</v>
      </c>
    </row>
    <row r="22" spans="1:5" ht="32.25" thickBot="1">
      <c r="A22" s="338" t="s">
        <v>858</v>
      </c>
      <c r="B22" s="339" t="s">
        <v>95</v>
      </c>
      <c r="C22" s="340">
        <f>C23+C25+C27+C29</f>
        <v>5663561.100000001</v>
      </c>
      <c r="D22" s="340">
        <f>D23+D25+D27+D29</f>
        <v>5663561.100000001</v>
      </c>
      <c r="E22" s="340">
        <f>E23+E25+E27+E29</f>
        <v>5663561.100000001</v>
      </c>
    </row>
    <row r="23" spans="1:5" ht="84" customHeight="1" thickBot="1">
      <c r="A23" s="335" t="s">
        <v>859</v>
      </c>
      <c r="B23" s="336" t="s">
        <v>260</v>
      </c>
      <c r="C23" s="337">
        <f>C24</f>
        <v>2142524.85</v>
      </c>
      <c r="D23" s="337">
        <f>D24</f>
        <v>2142524.85</v>
      </c>
      <c r="E23" s="337">
        <f>E24</f>
        <v>2142524.85</v>
      </c>
    </row>
    <row r="24" spans="1:5" ht="95.25" thickBot="1">
      <c r="A24" s="37" t="s">
        <v>252</v>
      </c>
      <c r="B24" s="38" t="s">
        <v>260</v>
      </c>
      <c r="C24" s="147">
        <v>2142524.85</v>
      </c>
      <c r="D24" s="147">
        <v>2142524.85</v>
      </c>
      <c r="E24" s="147">
        <v>2142524.85</v>
      </c>
    </row>
    <row r="25" spans="1:5" ht="114" customHeight="1" thickBot="1">
      <c r="A25" s="335" t="s">
        <v>860</v>
      </c>
      <c r="B25" s="336" t="s">
        <v>195</v>
      </c>
      <c r="C25" s="337">
        <f>C26</f>
        <v>15438.67</v>
      </c>
      <c r="D25" s="337">
        <f>D26</f>
        <v>15438.67</v>
      </c>
      <c r="E25" s="337">
        <f>E26</f>
        <v>15438.67</v>
      </c>
    </row>
    <row r="26" spans="1:5" ht="111" thickBot="1">
      <c r="A26" s="37" t="s">
        <v>253</v>
      </c>
      <c r="B26" s="38" t="s">
        <v>195</v>
      </c>
      <c r="C26" s="147">
        <v>15438.67</v>
      </c>
      <c r="D26" s="147">
        <v>15438.67</v>
      </c>
      <c r="E26" s="147">
        <v>15438.67</v>
      </c>
    </row>
    <row r="27" spans="1:5" ht="79.5" customHeight="1" thickBot="1">
      <c r="A27" s="335" t="s">
        <v>861</v>
      </c>
      <c r="B27" s="336" t="s">
        <v>594</v>
      </c>
      <c r="C27" s="337">
        <f>C28</f>
        <v>3919501.3</v>
      </c>
      <c r="D27" s="337">
        <f>D28</f>
        <v>3919501.3</v>
      </c>
      <c r="E27" s="337">
        <f>E28</f>
        <v>3919501.3</v>
      </c>
    </row>
    <row r="28" spans="1:5" ht="81" customHeight="1" thickBot="1">
      <c r="A28" s="37" t="s">
        <v>254</v>
      </c>
      <c r="B28" s="38" t="s">
        <v>594</v>
      </c>
      <c r="C28" s="147">
        <v>3919501.3</v>
      </c>
      <c r="D28" s="147">
        <v>3919501.3</v>
      </c>
      <c r="E28" s="147">
        <v>3919501.3</v>
      </c>
    </row>
    <row r="29" spans="1:5" ht="81.75" customHeight="1" thickBot="1">
      <c r="A29" s="335" t="s">
        <v>862</v>
      </c>
      <c r="B29" s="336" t="s">
        <v>595</v>
      </c>
      <c r="C29" s="337">
        <f>C30</f>
        <v>-413903.72</v>
      </c>
      <c r="D29" s="337">
        <f>D30</f>
        <v>-413903.72</v>
      </c>
      <c r="E29" s="337">
        <f>E30</f>
        <v>-413903.72</v>
      </c>
    </row>
    <row r="30" spans="1:5" ht="95.25" thickBot="1">
      <c r="A30" s="37" t="s">
        <v>255</v>
      </c>
      <c r="B30" s="38" t="s">
        <v>595</v>
      </c>
      <c r="C30" s="147">
        <v>-413903.72</v>
      </c>
      <c r="D30" s="147">
        <v>-413903.72</v>
      </c>
      <c r="E30" s="147">
        <v>-413903.72</v>
      </c>
    </row>
    <row r="31" spans="1:5" ht="16.5" thickBot="1">
      <c r="A31" s="423" t="s">
        <v>863</v>
      </c>
      <c r="B31" s="424" t="s">
        <v>864</v>
      </c>
      <c r="C31" s="425">
        <f>C32+C35+C38</f>
        <v>4002700</v>
      </c>
      <c r="D31" s="425">
        <f>D32+D35+D38</f>
        <v>3831700</v>
      </c>
      <c r="E31" s="425">
        <f>E32+E35+E38</f>
        <v>2931700</v>
      </c>
    </row>
    <row r="32" spans="1:5" ht="32.25" thickBot="1">
      <c r="A32" s="405" t="s">
        <v>865</v>
      </c>
      <c r="B32" s="406" t="s">
        <v>275</v>
      </c>
      <c r="C32" s="407">
        <f aca="true" t="shared" si="0" ref="C32:E33">C33</f>
        <v>2000000</v>
      </c>
      <c r="D32" s="407">
        <f t="shared" si="0"/>
        <v>1700000</v>
      </c>
      <c r="E32" s="407">
        <f t="shared" si="0"/>
        <v>800000</v>
      </c>
    </row>
    <row r="33" spans="1:5" ht="32.25" thickBot="1">
      <c r="A33" s="41" t="s">
        <v>866</v>
      </c>
      <c r="B33" s="40" t="s">
        <v>275</v>
      </c>
      <c r="C33" s="147">
        <f t="shared" si="0"/>
        <v>2000000</v>
      </c>
      <c r="D33" s="147">
        <f t="shared" si="0"/>
        <v>1700000</v>
      </c>
      <c r="E33" s="147">
        <f t="shared" si="0"/>
        <v>800000</v>
      </c>
    </row>
    <row r="34" spans="1:5" ht="32.25" thickBot="1">
      <c r="A34" s="41" t="s">
        <v>951</v>
      </c>
      <c r="B34" s="40" t="s">
        <v>275</v>
      </c>
      <c r="C34" s="147">
        <v>2000000</v>
      </c>
      <c r="D34" s="147">
        <v>1700000</v>
      </c>
      <c r="E34" s="147">
        <v>800000</v>
      </c>
    </row>
    <row r="35" spans="1:5" ht="16.5" thickBot="1">
      <c r="A35" s="408" t="s">
        <v>867</v>
      </c>
      <c r="B35" s="406" t="s">
        <v>304</v>
      </c>
      <c r="C35" s="407">
        <f aca="true" t="shared" si="1" ref="C35:E36">C36</f>
        <v>1532700</v>
      </c>
      <c r="D35" s="407">
        <f t="shared" si="1"/>
        <v>1631700</v>
      </c>
      <c r="E35" s="407">
        <f t="shared" si="1"/>
        <v>1631700</v>
      </c>
    </row>
    <row r="36" spans="1:5" ht="16.5" thickBot="1">
      <c r="A36" s="41" t="s">
        <v>868</v>
      </c>
      <c r="B36" s="40" t="s">
        <v>304</v>
      </c>
      <c r="C36" s="147">
        <f t="shared" si="1"/>
        <v>1532700</v>
      </c>
      <c r="D36" s="147">
        <f t="shared" si="1"/>
        <v>1631700</v>
      </c>
      <c r="E36" s="147">
        <f t="shared" si="1"/>
        <v>1631700</v>
      </c>
    </row>
    <row r="37" spans="1:5" ht="16.5" thickBot="1">
      <c r="A37" s="41" t="s">
        <v>869</v>
      </c>
      <c r="B37" s="40" t="s">
        <v>304</v>
      </c>
      <c r="C37" s="147">
        <v>1532700</v>
      </c>
      <c r="D37" s="147">
        <v>1631700</v>
      </c>
      <c r="E37" s="147">
        <v>1631700</v>
      </c>
    </row>
    <row r="38" spans="1:5" ht="32.25" thickBot="1">
      <c r="A38" s="405" t="s">
        <v>870</v>
      </c>
      <c r="B38" s="406" t="s">
        <v>671</v>
      </c>
      <c r="C38" s="407">
        <f aca="true" t="shared" si="2" ref="C38:E39">C39</f>
        <v>470000</v>
      </c>
      <c r="D38" s="407">
        <f t="shared" si="2"/>
        <v>500000</v>
      </c>
      <c r="E38" s="407">
        <f t="shared" si="2"/>
        <v>500000</v>
      </c>
    </row>
    <row r="39" spans="1:5" ht="32.25" thickBot="1">
      <c r="A39" s="343" t="s">
        <v>871</v>
      </c>
      <c r="B39" s="344" t="s">
        <v>671</v>
      </c>
      <c r="C39" s="345">
        <f t="shared" si="2"/>
        <v>470000</v>
      </c>
      <c r="D39" s="345">
        <f t="shared" si="2"/>
        <v>500000</v>
      </c>
      <c r="E39" s="345">
        <f t="shared" si="2"/>
        <v>500000</v>
      </c>
    </row>
    <row r="40" spans="1:5" ht="32.25" thickBot="1">
      <c r="A40" s="41" t="s">
        <v>950</v>
      </c>
      <c r="B40" s="403" t="s">
        <v>671</v>
      </c>
      <c r="C40" s="404">
        <v>470000</v>
      </c>
      <c r="D40" s="404">
        <v>500000</v>
      </c>
      <c r="E40" s="404">
        <v>500000</v>
      </c>
    </row>
    <row r="41" spans="1:5" ht="16.5" thickBot="1">
      <c r="A41" s="426" t="s">
        <v>963</v>
      </c>
      <c r="B41" s="427" t="s">
        <v>964</v>
      </c>
      <c r="C41" s="425">
        <f aca="true" t="shared" si="3" ref="C41:E42">C42</f>
        <v>450000</v>
      </c>
      <c r="D41" s="425">
        <f t="shared" si="3"/>
        <v>450000</v>
      </c>
      <c r="E41" s="425">
        <f t="shared" si="3"/>
        <v>450000</v>
      </c>
    </row>
    <row r="42" spans="1:5" ht="32.25" thickBot="1">
      <c r="A42" s="405" t="s">
        <v>965</v>
      </c>
      <c r="B42" s="406" t="s">
        <v>966</v>
      </c>
      <c r="C42" s="407">
        <f t="shared" si="3"/>
        <v>450000</v>
      </c>
      <c r="D42" s="407">
        <f t="shared" si="3"/>
        <v>450000</v>
      </c>
      <c r="E42" s="407">
        <f t="shared" si="3"/>
        <v>450000</v>
      </c>
    </row>
    <row r="43" spans="1:5" ht="63.75" thickBot="1">
      <c r="A43" s="41" t="s">
        <v>967</v>
      </c>
      <c r="B43" s="40" t="s">
        <v>968</v>
      </c>
      <c r="C43" s="147">
        <v>450000</v>
      </c>
      <c r="D43" s="147">
        <v>450000</v>
      </c>
      <c r="E43" s="147">
        <v>450000</v>
      </c>
    </row>
    <row r="44" spans="1:5" ht="48" thickBot="1">
      <c r="A44" s="428" t="s">
        <v>872</v>
      </c>
      <c r="B44" s="429" t="s">
        <v>873</v>
      </c>
      <c r="C44" s="430">
        <f>C48+C57</f>
        <v>5887853.1</v>
      </c>
      <c r="D44" s="430">
        <f>D48+D57</f>
        <v>5809353.1</v>
      </c>
      <c r="E44" s="430">
        <f>E48+E57</f>
        <v>5764828.1</v>
      </c>
    </row>
    <row r="45" spans="1:5" ht="33.75" customHeight="1" thickBot="1">
      <c r="A45" s="346" t="s">
        <v>874</v>
      </c>
      <c r="B45" s="431" t="s">
        <v>875</v>
      </c>
      <c r="C45" s="347">
        <f aca="true" t="shared" si="4" ref="C45:E46">C46</f>
        <v>0</v>
      </c>
      <c r="D45" s="347">
        <f t="shared" si="4"/>
        <v>0</v>
      </c>
      <c r="E45" s="347">
        <f t="shared" si="4"/>
        <v>0</v>
      </c>
    </row>
    <row r="46" spans="1:5" ht="48" thickBot="1">
      <c r="A46" s="348" t="s">
        <v>876</v>
      </c>
      <c r="B46" s="349" t="s">
        <v>257</v>
      </c>
      <c r="C46" s="350">
        <f t="shared" si="4"/>
        <v>0</v>
      </c>
      <c r="D46" s="350">
        <f t="shared" si="4"/>
        <v>0</v>
      </c>
      <c r="E46" s="350">
        <f t="shared" si="4"/>
        <v>0</v>
      </c>
    </row>
    <row r="47" spans="1:5" ht="48" thickBot="1">
      <c r="A47" s="125" t="s">
        <v>278</v>
      </c>
      <c r="B47" s="126" t="s">
        <v>257</v>
      </c>
      <c r="C47" s="351">
        <v>0</v>
      </c>
      <c r="D47" s="351">
        <v>0</v>
      </c>
      <c r="E47" s="351">
        <v>0</v>
      </c>
    </row>
    <row r="48" spans="1:5" ht="114.75" customHeight="1" thickBot="1">
      <c r="A48" s="346" t="s">
        <v>877</v>
      </c>
      <c r="B48" s="431" t="s">
        <v>878</v>
      </c>
      <c r="C48" s="347">
        <f>C49+C54</f>
        <v>3211000</v>
      </c>
      <c r="D48" s="347">
        <f>D49+D54</f>
        <v>3132500</v>
      </c>
      <c r="E48" s="347">
        <f>E49+E54</f>
        <v>3087975</v>
      </c>
    </row>
    <row r="49" spans="1:5" ht="86.25" customHeight="1" thickBot="1">
      <c r="A49" s="352" t="s">
        <v>879</v>
      </c>
      <c r="B49" s="358" t="s">
        <v>880</v>
      </c>
      <c r="C49" s="350">
        <f>C50+C52</f>
        <v>2571000</v>
      </c>
      <c r="D49" s="350">
        <f>D50+D52</f>
        <v>2532500</v>
      </c>
      <c r="E49" s="350">
        <f>E50+E52</f>
        <v>2487975</v>
      </c>
    </row>
    <row r="50" spans="1:5" ht="117" customHeight="1" thickBot="1">
      <c r="A50" s="352" t="s">
        <v>1101</v>
      </c>
      <c r="B50" s="353" t="s">
        <v>1090</v>
      </c>
      <c r="C50" s="350">
        <f>SUM(C51:C51)</f>
        <v>2400000</v>
      </c>
      <c r="D50" s="350">
        <f>SUM(D51:D51)</f>
        <v>2350000</v>
      </c>
      <c r="E50" s="350">
        <f>SUM(E51:E51)</f>
        <v>2300000</v>
      </c>
    </row>
    <row r="51" spans="1:5" ht="111" thickBot="1">
      <c r="A51" s="354" t="s">
        <v>1095</v>
      </c>
      <c r="B51" s="355" t="s">
        <v>1090</v>
      </c>
      <c r="C51" s="356">
        <v>2400000</v>
      </c>
      <c r="D51" s="356">
        <v>2350000</v>
      </c>
      <c r="E51" s="356">
        <v>2300000</v>
      </c>
    </row>
    <row r="52" spans="1:5" ht="95.25" thickBot="1">
      <c r="A52" s="352" t="s">
        <v>1097</v>
      </c>
      <c r="B52" s="353" t="s">
        <v>337</v>
      </c>
      <c r="C52" s="350">
        <f>C53</f>
        <v>171000</v>
      </c>
      <c r="D52" s="350">
        <f>D53</f>
        <v>182500</v>
      </c>
      <c r="E52" s="350">
        <f>E53</f>
        <v>187975</v>
      </c>
    </row>
    <row r="53" spans="1:5" ht="95.25" thickBot="1">
      <c r="A53" s="354" t="s">
        <v>1096</v>
      </c>
      <c r="B53" s="355" t="s">
        <v>337</v>
      </c>
      <c r="C53" s="356">
        <v>171000</v>
      </c>
      <c r="D53" s="356">
        <v>182500</v>
      </c>
      <c r="E53" s="356">
        <v>187975</v>
      </c>
    </row>
    <row r="54" spans="1:5" ht="100.5" customHeight="1" thickBot="1">
      <c r="A54" s="357" t="s">
        <v>881</v>
      </c>
      <c r="B54" s="358" t="s">
        <v>882</v>
      </c>
      <c r="C54" s="350">
        <f aca="true" t="shared" si="5" ref="C54:E55">C55</f>
        <v>640000</v>
      </c>
      <c r="D54" s="350">
        <f t="shared" si="5"/>
        <v>600000</v>
      </c>
      <c r="E54" s="350">
        <f t="shared" si="5"/>
        <v>600000</v>
      </c>
    </row>
    <row r="55" spans="1:5" ht="95.25" thickBot="1">
      <c r="A55" s="352" t="s">
        <v>883</v>
      </c>
      <c r="B55" s="353" t="s">
        <v>596</v>
      </c>
      <c r="C55" s="359">
        <f t="shared" si="5"/>
        <v>640000</v>
      </c>
      <c r="D55" s="359">
        <f t="shared" si="5"/>
        <v>600000</v>
      </c>
      <c r="E55" s="359">
        <f t="shared" si="5"/>
        <v>600000</v>
      </c>
    </row>
    <row r="56" spans="1:5" ht="95.25" thickBot="1">
      <c r="A56" s="354" t="s">
        <v>355</v>
      </c>
      <c r="B56" s="355" t="s">
        <v>596</v>
      </c>
      <c r="C56" s="356">
        <v>640000</v>
      </c>
      <c r="D56" s="356">
        <v>600000</v>
      </c>
      <c r="E56" s="356">
        <v>600000</v>
      </c>
    </row>
    <row r="57" spans="1:5" ht="98.25" customHeight="1" thickBot="1">
      <c r="A57" s="352" t="s">
        <v>884</v>
      </c>
      <c r="B57" s="353" t="s">
        <v>885</v>
      </c>
      <c r="C57" s="350">
        <f aca="true" t="shared" si="6" ref="C57:E59">C58</f>
        <v>2676853.1</v>
      </c>
      <c r="D57" s="350">
        <f t="shared" si="6"/>
        <v>2676853.1</v>
      </c>
      <c r="E57" s="350">
        <f t="shared" si="6"/>
        <v>2676853.1</v>
      </c>
    </row>
    <row r="58" spans="1:5" ht="95.25" thickBot="1">
      <c r="A58" s="360" t="s">
        <v>886</v>
      </c>
      <c r="B58" s="361" t="s">
        <v>887</v>
      </c>
      <c r="C58" s="362">
        <f t="shared" si="6"/>
        <v>2676853.1</v>
      </c>
      <c r="D58" s="362">
        <f t="shared" si="6"/>
        <v>2676853.1</v>
      </c>
      <c r="E58" s="362">
        <f t="shared" si="6"/>
        <v>2676853.1</v>
      </c>
    </row>
    <row r="59" spans="1:5" ht="95.25" thickBot="1">
      <c r="A59" s="352" t="s">
        <v>888</v>
      </c>
      <c r="B59" s="361" t="s">
        <v>17</v>
      </c>
      <c r="C59" s="362">
        <f t="shared" si="6"/>
        <v>2676853.1</v>
      </c>
      <c r="D59" s="362">
        <f t="shared" si="6"/>
        <v>2676853.1</v>
      </c>
      <c r="E59" s="362">
        <f t="shared" si="6"/>
        <v>2676853.1</v>
      </c>
    </row>
    <row r="60" spans="1:5" ht="95.25" thickBot="1">
      <c r="A60" s="363" t="s">
        <v>321</v>
      </c>
      <c r="B60" s="364" t="s">
        <v>17</v>
      </c>
      <c r="C60" s="365">
        <v>2676853.1</v>
      </c>
      <c r="D60" s="365">
        <v>2676853.1</v>
      </c>
      <c r="E60" s="365">
        <v>2676853.1</v>
      </c>
    </row>
    <row r="61" spans="1:5" ht="32.25" thickBot="1">
      <c r="A61" s="432" t="s">
        <v>889</v>
      </c>
      <c r="B61" s="427" t="s">
        <v>890</v>
      </c>
      <c r="C61" s="425">
        <f>C62</f>
        <v>125900</v>
      </c>
      <c r="D61" s="425">
        <f>D62</f>
        <v>132100</v>
      </c>
      <c r="E61" s="425">
        <f>E62</f>
        <v>138800</v>
      </c>
    </row>
    <row r="62" spans="1:5" ht="32.25" thickBot="1">
      <c r="A62" s="366" t="s">
        <v>891</v>
      </c>
      <c r="B62" s="367" t="s">
        <v>175</v>
      </c>
      <c r="C62" s="340">
        <f>C63+C65+C67</f>
        <v>125900</v>
      </c>
      <c r="D62" s="340">
        <f>D63+D65+D67</f>
        <v>132100</v>
      </c>
      <c r="E62" s="340">
        <f>E63+E65+E67</f>
        <v>138800</v>
      </c>
    </row>
    <row r="63" spans="1:5" ht="33" customHeight="1" thickBot="1">
      <c r="A63" s="341" t="s">
        <v>892</v>
      </c>
      <c r="B63" s="342" t="s">
        <v>171</v>
      </c>
      <c r="C63" s="337">
        <f>C64</f>
        <v>90300</v>
      </c>
      <c r="D63" s="337">
        <f>D64</f>
        <v>94800</v>
      </c>
      <c r="E63" s="337">
        <f>E64</f>
        <v>99600</v>
      </c>
    </row>
    <row r="64" spans="1:5" ht="32.25" thickBot="1">
      <c r="A64" s="41" t="s">
        <v>301</v>
      </c>
      <c r="B64" s="40" t="s">
        <v>171</v>
      </c>
      <c r="C64" s="147">
        <v>90300</v>
      </c>
      <c r="D64" s="147">
        <v>94800</v>
      </c>
      <c r="E64" s="147">
        <v>99600</v>
      </c>
    </row>
    <row r="65" spans="1:5" ht="32.25" thickBot="1">
      <c r="A65" s="341" t="s">
        <v>893</v>
      </c>
      <c r="B65" s="342" t="s">
        <v>119</v>
      </c>
      <c r="C65" s="368">
        <f>C66</f>
        <v>5500</v>
      </c>
      <c r="D65" s="368">
        <f>D66</f>
        <v>5700</v>
      </c>
      <c r="E65" s="368">
        <f>E66</f>
        <v>6000</v>
      </c>
    </row>
    <row r="66" spans="1:5" ht="32.25" thickBot="1">
      <c r="A66" s="41" t="s">
        <v>56</v>
      </c>
      <c r="B66" s="40" t="s">
        <v>119</v>
      </c>
      <c r="C66" s="147">
        <v>5500</v>
      </c>
      <c r="D66" s="147">
        <v>5700</v>
      </c>
      <c r="E66" s="147">
        <v>6000</v>
      </c>
    </row>
    <row r="67" spans="1:5" ht="32.25" thickBot="1">
      <c r="A67" s="341" t="s">
        <v>894</v>
      </c>
      <c r="B67" s="342" t="s">
        <v>121</v>
      </c>
      <c r="C67" s="368">
        <f aca="true" t="shared" si="7" ref="C67:E68">C68</f>
        <v>30100</v>
      </c>
      <c r="D67" s="368">
        <f t="shared" si="7"/>
        <v>31600</v>
      </c>
      <c r="E67" s="368">
        <f t="shared" si="7"/>
        <v>33200</v>
      </c>
    </row>
    <row r="68" spans="1:5" ht="32.25" thickBot="1">
      <c r="A68" s="388" t="s">
        <v>120</v>
      </c>
      <c r="B68" s="403" t="s">
        <v>121</v>
      </c>
      <c r="C68" s="482">
        <f t="shared" si="7"/>
        <v>30100</v>
      </c>
      <c r="D68" s="482">
        <f t="shared" si="7"/>
        <v>31600</v>
      </c>
      <c r="E68" s="482">
        <f t="shared" si="7"/>
        <v>33200</v>
      </c>
    </row>
    <row r="69" spans="1:5" ht="16.5" thickBot="1">
      <c r="A69" s="41" t="s">
        <v>1174</v>
      </c>
      <c r="B69" s="40" t="s">
        <v>1173</v>
      </c>
      <c r="C69" s="147">
        <v>30100</v>
      </c>
      <c r="D69" s="147">
        <v>31600</v>
      </c>
      <c r="E69" s="147">
        <v>33200</v>
      </c>
    </row>
    <row r="70" spans="1:5" ht="48" thickBot="1">
      <c r="A70" s="480" t="s">
        <v>895</v>
      </c>
      <c r="B70" s="481" t="s">
        <v>896</v>
      </c>
      <c r="C70" s="430">
        <f aca="true" t="shared" si="8" ref="C70:E71">C71</f>
        <v>1416000</v>
      </c>
      <c r="D70" s="430">
        <f t="shared" si="8"/>
        <v>1416000</v>
      </c>
      <c r="E70" s="430">
        <f t="shared" si="8"/>
        <v>1416000</v>
      </c>
    </row>
    <row r="71" spans="1:5" ht="16.5" thickBot="1">
      <c r="A71" s="369" t="s">
        <v>897</v>
      </c>
      <c r="B71" s="370" t="s">
        <v>898</v>
      </c>
      <c r="C71" s="347">
        <f t="shared" si="8"/>
        <v>1416000</v>
      </c>
      <c r="D71" s="347">
        <f t="shared" si="8"/>
        <v>1416000</v>
      </c>
      <c r="E71" s="347">
        <f t="shared" si="8"/>
        <v>1416000</v>
      </c>
    </row>
    <row r="72" spans="1:5" ht="16.5" thickBot="1">
      <c r="A72" s="352" t="s">
        <v>899</v>
      </c>
      <c r="B72" s="361" t="s">
        <v>900</v>
      </c>
      <c r="C72" s="350">
        <f>C74</f>
        <v>1416000</v>
      </c>
      <c r="D72" s="350">
        <f>D74</f>
        <v>1416000</v>
      </c>
      <c r="E72" s="350">
        <f>E74</f>
        <v>1416000</v>
      </c>
    </row>
    <row r="73" spans="1:5" ht="32.25" thickBot="1">
      <c r="A73" s="352" t="s">
        <v>346</v>
      </c>
      <c r="B73" s="361" t="s">
        <v>64</v>
      </c>
      <c r="C73" s="350"/>
      <c r="D73" s="350"/>
      <c r="E73" s="350"/>
    </row>
    <row r="74" spans="1:5" ht="32.25" thickBot="1">
      <c r="A74" s="354" t="s">
        <v>63</v>
      </c>
      <c r="B74" s="371" t="s">
        <v>64</v>
      </c>
      <c r="C74" s="356">
        <v>1416000</v>
      </c>
      <c r="D74" s="356">
        <v>1416000</v>
      </c>
      <c r="E74" s="356">
        <v>1416000</v>
      </c>
    </row>
    <row r="75" spans="1:5" ht="32.25" thickBot="1">
      <c r="A75" s="433" t="s">
        <v>901</v>
      </c>
      <c r="B75" s="434" t="s">
        <v>902</v>
      </c>
      <c r="C75" s="435">
        <f>C76+C80</f>
        <v>510000</v>
      </c>
      <c r="D75" s="435">
        <f>D76+D80</f>
        <v>510000</v>
      </c>
      <c r="E75" s="435">
        <f>E76+E80</f>
        <v>510000</v>
      </c>
    </row>
    <row r="76" spans="1:5" ht="95.25" thickBot="1">
      <c r="A76" s="369" t="s">
        <v>903</v>
      </c>
      <c r="B76" s="370" t="s">
        <v>904</v>
      </c>
      <c r="C76" s="347">
        <f aca="true" t="shared" si="9" ref="C76:E78">C77</f>
        <v>100000</v>
      </c>
      <c r="D76" s="347">
        <f t="shared" si="9"/>
        <v>100000</v>
      </c>
      <c r="E76" s="347">
        <f t="shared" si="9"/>
        <v>100000</v>
      </c>
    </row>
    <row r="77" spans="1:5" ht="111" thickBot="1">
      <c r="A77" s="352" t="s">
        <v>905</v>
      </c>
      <c r="B77" s="361" t="s">
        <v>906</v>
      </c>
      <c r="C77" s="350">
        <f t="shared" si="9"/>
        <v>100000</v>
      </c>
      <c r="D77" s="350">
        <f t="shared" si="9"/>
        <v>100000</v>
      </c>
      <c r="E77" s="350">
        <f t="shared" si="9"/>
        <v>100000</v>
      </c>
    </row>
    <row r="78" spans="1:5" ht="111" thickBot="1">
      <c r="A78" s="352" t="s">
        <v>907</v>
      </c>
      <c r="B78" s="361" t="s">
        <v>111</v>
      </c>
      <c r="C78" s="350">
        <f t="shared" si="9"/>
        <v>100000</v>
      </c>
      <c r="D78" s="350">
        <f t="shared" si="9"/>
        <v>100000</v>
      </c>
      <c r="E78" s="350">
        <f t="shared" si="9"/>
        <v>100000</v>
      </c>
    </row>
    <row r="79" spans="1:5" ht="111" thickBot="1">
      <c r="A79" s="354" t="s">
        <v>322</v>
      </c>
      <c r="B79" s="371" t="s">
        <v>111</v>
      </c>
      <c r="C79" s="356">
        <v>100000</v>
      </c>
      <c r="D79" s="356">
        <v>100000</v>
      </c>
      <c r="E79" s="356">
        <v>100000</v>
      </c>
    </row>
    <row r="80" spans="1:5" ht="32.25" thickBot="1">
      <c r="A80" s="369" t="s">
        <v>908</v>
      </c>
      <c r="B80" s="370" t="s">
        <v>909</v>
      </c>
      <c r="C80" s="347">
        <f>C81+C86</f>
        <v>410000</v>
      </c>
      <c r="D80" s="347">
        <f>D81+D86</f>
        <v>410000</v>
      </c>
      <c r="E80" s="347">
        <f>E81+E86</f>
        <v>410000</v>
      </c>
    </row>
    <row r="81" spans="1:5" ht="48" thickBot="1">
      <c r="A81" s="352" t="s">
        <v>910</v>
      </c>
      <c r="B81" s="361" t="s">
        <v>911</v>
      </c>
      <c r="C81" s="350">
        <f>C82+C84</f>
        <v>310000</v>
      </c>
      <c r="D81" s="350">
        <f>D82+D84</f>
        <v>310000</v>
      </c>
      <c r="E81" s="350">
        <f>E82+E84</f>
        <v>310000</v>
      </c>
    </row>
    <row r="82" spans="1:5" ht="79.5" thickBot="1">
      <c r="A82" s="352" t="s">
        <v>1100</v>
      </c>
      <c r="B82" s="361" t="s">
        <v>1098</v>
      </c>
      <c r="C82" s="350">
        <f>C83</f>
        <v>300000</v>
      </c>
      <c r="D82" s="350">
        <f>D83</f>
        <v>300000</v>
      </c>
      <c r="E82" s="350">
        <f>E83</f>
        <v>300000</v>
      </c>
    </row>
    <row r="83" spans="1:5" ht="79.5" thickBot="1">
      <c r="A83" s="354" t="s">
        <v>1099</v>
      </c>
      <c r="B83" s="371" t="s">
        <v>1098</v>
      </c>
      <c r="C83" s="356">
        <v>300000</v>
      </c>
      <c r="D83" s="356">
        <v>300000</v>
      </c>
      <c r="E83" s="356">
        <v>300000</v>
      </c>
    </row>
    <row r="84" spans="1:5" ht="63.75" thickBot="1">
      <c r="A84" s="352" t="s">
        <v>912</v>
      </c>
      <c r="B84" s="361" t="s">
        <v>338</v>
      </c>
      <c r="C84" s="350">
        <f>C85</f>
        <v>10000</v>
      </c>
      <c r="D84" s="350">
        <f>D85</f>
        <v>10000</v>
      </c>
      <c r="E84" s="350">
        <f>E85</f>
        <v>10000</v>
      </c>
    </row>
    <row r="85" spans="1:5" ht="63.75" thickBot="1">
      <c r="A85" s="354" t="s">
        <v>343</v>
      </c>
      <c r="B85" s="371" t="s">
        <v>338</v>
      </c>
      <c r="C85" s="356">
        <v>10000</v>
      </c>
      <c r="D85" s="356">
        <v>10000</v>
      </c>
      <c r="E85" s="356">
        <v>10000</v>
      </c>
    </row>
    <row r="86" spans="1:5" ht="63.75" thickBot="1">
      <c r="A86" s="352" t="s">
        <v>913</v>
      </c>
      <c r="B86" s="361" t="s">
        <v>914</v>
      </c>
      <c r="C86" s="350">
        <f aca="true" t="shared" si="10" ref="C86:E87">C87</f>
        <v>100000</v>
      </c>
      <c r="D86" s="350">
        <f t="shared" si="10"/>
        <v>100000</v>
      </c>
      <c r="E86" s="350">
        <f t="shared" si="10"/>
        <v>100000</v>
      </c>
    </row>
    <row r="87" spans="1:5" ht="63.75" thickBot="1">
      <c r="A87" s="372" t="s">
        <v>915</v>
      </c>
      <c r="B87" s="373" t="s">
        <v>112</v>
      </c>
      <c r="C87" s="350">
        <f t="shared" si="10"/>
        <v>100000</v>
      </c>
      <c r="D87" s="350">
        <f t="shared" si="10"/>
        <v>100000</v>
      </c>
      <c r="E87" s="350">
        <f t="shared" si="10"/>
        <v>100000</v>
      </c>
    </row>
    <row r="88" spans="1:5" ht="63.75" thickBot="1">
      <c r="A88" s="374" t="s">
        <v>319</v>
      </c>
      <c r="B88" s="375" t="s">
        <v>112</v>
      </c>
      <c r="C88" s="356">
        <v>100000</v>
      </c>
      <c r="D88" s="356">
        <v>100000</v>
      </c>
      <c r="E88" s="356">
        <v>100000</v>
      </c>
    </row>
    <row r="89" spans="1:5" ht="16.5" thickBot="1">
      <c r="A89" s="433" t="s">
        <v>916</v>
      </c>
      <c r="B89" s="434" t="s">
        <v>917</v>
      </c>
      <c r="C89" s="435">
        <f>C90+C93</f>
        <v>18000</v>
      </c>
      <c r="D89" s="435">
        <f>D90+D93</f>
        <v>18000</v>
      </c>
      <c r="E89" s="435">
        <f>E90+E93</f>
        <v>18000</v>
      </c>
    </row>
    <row r="90" spans="1:5" ht="126.75" thickBot="1">
      <c r="A90" s="369" t="s">
        <v>918</v>
      </c>
      <c r="B90" s="370" t="s">
        <v>919</v>
      </c>
      <c r="C90" s="347">
        <f aca="true" t="shared" si="11" ref="C90:E91">C91</f>
        <v>0</v>
      </c>
      <c r="D90" s="347">
        <f t="shared" si="11"/>
        <v>0</v>
      </c>
      <c r="E90" s="347">
        <f t="shared" si="11"/>
        <v>0</v>
      </c>
    </row>
    <row r="91" spans="1:5" ht="32.25" thickBot="1">
      <c r="A91" s="352" t="s">
        <v>920</v>
      </c>
      <c r="B91" s="361" t="s">
        <v>310</v>
      </c>
      <c r="C91" s="350">
        <f t="shared" si="11"/>
        <v>0</v>
      </c>
      <c r="D91" s="350">
        <f t="shared" si="11"/>
        <v>0</v>
      </c>
      <c r="E91" s="350">
        <f t="shared" si="11"/>
        <v>0</v>
      </c>
    </row>
    <row r="92" spans="1:5" ht="32.25" thickBot="1">
      <c r="A92" s="354" t="s">
        <v>306</v>
      </c>
      <c r="B92" s="371" t="s">
        <v>310</v>
      </c>
      <c r="C92" s="351">
        <v>0</v>
      </c>
      <c r="D92" s="351">
        <v>0</v>
      </c>
      <c r="E92" s="351">
        <v>0</v>
      </c>
    </row>
    <row r="93" spans="1:5" ht="32.25" thickBot="1">
      <c r="A93" s="369" t="s">
        <v>921</v>
      </c>
      <c r="B93" s="370" t="s">
        <v>922</v>
      </c>
      <c r="C93" s="347">
        <f>C94</f>
        <v>18000</v>
      </c>
      <c r="D93" s="347">
        <f>D94</f>
        <v>18000</v>
      </c>
      <c r="E93" s="347">
        <f>E94</f>
        <v>18000</v>
      </c>
    </row>
    <row r="94" spans="1:5" ht="48" thickBot="1">
      <c r="A94" s="352" t="s">
        <v>923</v>
      </c>
      <c r="B94" s="361" t="s">
        <v>320</v>
      </c>
      <c r="C94" s="350">
        <f>SUM(C95:C96)</f>
        <v>18000</v>
      </c>
      <c r="D94" s="350">
        <f>SUM(D95:D96)</f>
        <v>18000</v>
      </c>
      <c r="E94" s="350">
        <f>SUM(E95:E96)</f>
        <v>18000</v>
      </c>
    </row>
    <row r="95" spans="1:5" ht="48" thickBot="1">
      <c r="A95" s="354" t="s">
        <v>277</v>
      </c>
      <c r="B95" s="371" t="s">
        <v>320</v>
      </c>
      <c r="C95" s="356">
        <v>18000</v>
      </c>
      <c r="D95" s="356">
        <v>18000</v>
      </c>
      <c r="E95" s="356">
        <v>18000</v>
      </c>
    </row>
    <row r="96" spans="1:5" ht="48" thickBot="1">
      <c r="A96" s="354" t="s">
        <v>149</v>
      </c>
      <c r="B96" s="371" t="s">
        <v>320</v>
      </c>
      <c r="C96" s="351"/>
      <c r="D96" s="351"/>
      <c r="E96" s="351"/>
    </row>
    <row r="97" spans="1:5" ht="16.5" thickBot="1">
      <c r="A97" s="433" t="s">
        <v>924</v>
      </c>
      <c r="B97" s="434" t="s">
        <v>925</v>
      </c>
      <c r="C97" s="435">
        <f aca="true" t="shared" si="12" ref="C97:E98">C98</f>
        <v>0</v>
      </c>
      <c r="D97" s="435">
        <f t="shared" si="12"/>
        <v>0</v>
      </c>
      <c r="E97" s="435">
        <f t="shared" si="12"/>
        <v>0</v>
      </c>
    </row>
    <row r="98" spans="1:5" ht="16.5" thickBot="1">
      <c r="A98" s="369" t="s">
        <v>926</v>
      </c>
      <c r="B98" s="370" t="s">
        <v>927</v>
      </c>
      <c r="C98" s="347">
        <f t="shared" si="12"/>
        <v>0</v>
      </c>
      <c r="D98" s="347">
        <f t="shared" si="12"/>
        <v>0</v>
      </c>
      <c r="E98" s="347">
        <f t="shared" si="12"/>
        <v>0</v>
      </c>
    </row>
    <row r="99" spans="1:5" ht="32.25" thickBot="1">
      <c r="A99" s="352" t="s">
        <v>348</v>
      </c>
      <c r="B99" s="361" t="s">
        <v>50</v>
      </c>
      <c r="C99" s="350">
        <f>SUM(C100:C101)</f>
        <v>0</v>
      </c>
      <c r="D99" s="350">
        <f>SUM(D100:D101)</f>
        <v>0</v>
      </c>
      <c r="E99" s="350">
        <f>SUM(E100:E101)</f>
        <v>0</v>
      </c>
    </row>
    <row r="100" spans="1:5" ht="32.25" thickBot="1">
      <c r="A100" s="354" t="s">
        <v>65</v>
      </c>
      <c r="B100" s="376" t="s">
        <v>151</v>
      </c>
      <c r="C100" s="356"/>
      <c r="D100" s="356"/>
      <c r="E100" s="356"/>
    </row>
    <row r="101" spans="1:5" ht="32.25" thickBot="1">
      <c r="A101" s="354" t="s">
        <v>150</v>
      </c>
      <c r="B101" s="371" t="s">
        <v>151</v>
      </c>
      <c r="C101" s="356"/>
      <c r="D101" s="356"/>
      <c r="E101" s="356"/>
    </row>
    <row r="102" spans="1:5" ht="16.5" thickBot="1">
      <c r="A102" s="377" t="s">
        <v>928</v>
      </c>
      <c r="B102" s="378" t="s">
        <v>66</v>
      </c>
      <c r="C102" s="567">
        <f>C103+C156</f>
        <v>256745067.08999997</v>
      </c>
      <c r="D102" s="379">
        <f>D103+D156</f>
        <v>240292080.8</v>
      </c>
      <c r="E102" s="379">
        <f>E103+E156</f>
        <v>239525457.8</v>
      </c>
    </row>
    <row r="103" spans="1:5" ht="48" thickBot="1">
      <c r="A103" s="433" t="s">
        <v>929</v>
      </c>
      <c r="B103" s="434" t="s">
        <v>930</v>
      </c>
      <c r="C103" s="568">
        <f>C104+C111+C132+C154</f>
        <v>256942945.08999997</v>
      </c>
      <c r="D103" s="435">
        <f>D104+D111+D132+D154</f>
        <v>240292080.8</v>
      </c>
      <c r="E103" s="435">
        <f>E104+E111+E132+E154</f>
        <v>239525457.8</v>
      </c>
    </row>
    <row r="104" spans="1:5" ht="32.25" thickBot="1">
      <c r="A104" s="438" t="s">
        <v>1224</v>
      </c>
      <c r="B104" s="434" t="s">
        <v>931</v>
      </c>
      <c r="C104" s="439">
        <f>C105+C108</f>
        <v>119807230</v>
      </c>
      <c r="D104" s="439">
        <f>D105+D108</f>
        <v>108400700</v>
      </c>
      <c r="E104" s="439">
        <f>E105+E108</f>
        <v>103087900</v>
      </c>
    </row>
    <row r="105" spans="1:5" ht="32.25" thickBot="1">
      <c r="A105" s="352" t="s">
        <v>1223</v>
      </c>
      <c r="B105" s="361" t="s">
        <v>932</v>
      </c>
      <c r="C105" s="350">
        <f aca="true" t="shared" si="13" ref="C105:E106">C106</f>
        <v>110565900</v>
      </c>
      <c r="D105" s="350">
        <f t="shared" si="13"/>
        <v>108400700</v>
      </c>
      <c r="E105" s="350">
        <f t="shared" si="13"/>
        <v>103087900</v>
      </c>
    </row>
    <row r="106" spans="1:5" ht="32.25" thickBot="1">
      <c r="A106" s="352" t="s">
        <v>1222</v>
      </c>
      <c r="B106" s="361" t="s">
        <v>27</v>
      </c>
      <c r="C106" s="350">
        <f t="shared" si="13"/>
        <v>110565900</v>
      </c>
      <c r="D106" s="350">
        <f t="shared" si="13"/>
        <v>108400700</v>
      </c>
      <c r="E106" s="350">
        <f t="shared" si="13"/>
        <v>103087900</v>
      </c>
    </row>
    <row r="107" spans="1:5" ht="32.25" thickBot="1">
      <c r="A107" s="354" t="s">
        <v>1221</v>
      </c>
      <c r="B107" s="371" t="s">
        <v>27</v>
      </c>
      <c r="C107" s="351">
        <v>110565900</v>
      </c>
      <c r="D107" s="356">
        <v>108400700</v>
      </c>
      <c r="E107" s="356">
        <v>103087900</v>
      </c>
    </row>
    <row r="108" spans="1:5" ht="32.25" thickBot="1">
      <c r="A108" s="352" t="s">
        <v>1225</v>
      </c>
      <c r="B108" s="361" t="s">
        <v>186</v>
      </c>
      <c r="C108" s="350">
        <f aca="true" t="shared" si="14" ref="C108:E109">C109</f>
        <v>9241330</v>
      </c>
      <c r="D108" s="350">
        <f t="shared" si="14"/>
        <v>0</v>
      </c>
      <c r="E108" s="350">
        <f t="shared" si="14"/>
        <v>0</v>
      </c>
    </row>
    <row r="109" spans="1:5" ht="48" thickBot="1">
      <c r="A109" s="352" t="s">
        <v>1226</v>
      </c>
      <c r="B109" s="361" t="s">
        <v>177</v>
      </c>
      <c r="C109" s="350">
        <f t="shared" si="14"/>
        <v>9241330</v>
      </c>
      <c r="D109" s="350">
        <f t="shared" si="14"/>
        <v>0</v>
      </c>
      <c r="E109" s="350">
        <f t="shared" si="14"/>
        <v>0</v>
      </c>
    </row>
    <row r="110" spans="1:5" ht="48" thickBot="1">
      <c r="A110" s="354" t="s">
        <v>1227</v>
      </c>
      <c r="B110" s="371" t="s">
        <v>177</v>
      </c>
      <c r="C110" s="351">
        <v>9241330</v>
      </c>
      <c r="D110" s="356"/>
      <c r="E110" s="356"/>
    </row>
    <row r="111" spans="1:5" ht="32.25" thickBot="1">
      <c r="A111" s="438" t="s">
        <v>1228</v>
      </c>
      <c r="B111" s="434" t="s">
        <v>933</v>
      </c>
      <c r="C111" s="439">
        <f>C112+C115+C118+C121+C124</f>
        <v>6760049.99</v>
      </c>
      <c r="D111" s="439">
        <f>D112+D115+D118+D121+D124</f>
        <v>415800</v>
      </c>
      <c r="E111" s="439">
        <f>E112+E115+E118+E121+E124</f>
        <v>415800</v>
      </c>
    </row>
    <row r="112" spans="1:5" ht="95.25" thickBot="1">
      <c r="A112" s="366" t="s">
        <v>1229</v>
      </c>
      <c r="B112" s="383" t="s">
        <v>934</v>
      </c>
      <c r="C112" s="340">
        <f aca="true" t="shared" si="15" ref="C112:E113">C113</f>
        <v>0</v>
      </c>
      <c r="D112" s="340">
        <f t="shared" si="15"/>
        <v>0</v>
      </c>
      <c r="E112" s="340">
        <f>E113</f>
        <v>0</v>
      </c>
    </row>
    <row r="113" spans="1:5" ht="111" thickBot="1">
      <c r="A113" s="341" t="s">
        <v>1230</v>
      </c>
      <c r="B113" s="384" t="s">
        <v>312</v>
      </c>
      <c r="C113" s="337">
        <f>C114</f>
        <v>0</v>
      </c>
      <c r="D113" s="337">
        <f t="shared" si="15"/>
        <v>0</v>
      </c>
      <c r="E113" s="337">
        <f t="shared" si="15"/>
        <v>0</v>
      </c>
    </row>
    <row r="114" spans="1:5" ht="111" thickBot="1">
      <c r="A114" s="127" t="s">
        <v>1231</v>
      </c>
      <c r="B114" s="235" t="s">
        <v>312</v>
      </c>
      <c r="C114" s="147">
        <v>0</v>
      </c>
      <c r="D114" s="147">
        <v>0</v>
      </c>
      <c r="E114" s="147">
        <v>0</v>
      </c>
    </row>
    <row r="115" spans="1:5" ht="63.75" thickBot="1">
      <c r="A115" s="366" t="s">
        <v>1232</v>
      </c>
      <c r="B115" s="367" t="s">
        <v>935</v>
      </c>
      <c r="C115" s="340">
        <f aca="true" t="shared" si="16" ref="C115:E116">C116</f>
        <v>2141354.9</v>
      </c>
      <c r="D115" s="340">
        <f t="shared" si="16"/>
        <v>0</v>
      </c>
      <c r="E115" s="340">
        <f t="shared" si="16"/>
        <v>0</v>
      </c>
    </row>
    <row r="116" spans="1:5" ht="63.75" thickBot="1">
      <c r="A116" s="341" t="s">
        <v>1233</v>
      </c>
      <c r="B116" s="342" t="s">
        <v>256</v>
      </c>
      <c r="C116" s="337">
        <f t="shared" si="16"/>
        <v>2141354.9</v>
      </c>
      <c r="D116" s="337">
        <f t="shared" si="16"/>
        <v>0</v>
      </c>
      <c r="E116" s="337">
        <f t="shared" si="16"/>
        <v>0</v>
      </c>
    </row>
    <row r="117" spans="1:5" ht="63.75" thickBot="1">
      <c r="A117" s="127" t="s">
        <v>1234</v>
      </c>
      <c r="B117" s="549" t="s">
        <v>256</v>
      </c>
      <c r="C117" s="147">
        <v>2141354.9</v>
      </c>
      <c r="D117" s="147"/>
      <c r="E117" s="147"/>
    </row>
    <row r="118" spans="1:5" ht="32.25" thickBot="1">
      <c r="A118" s="369" t="s">
        <v>1235</v>
      </c>
      <c r="B118" s="370" t="s">
        <v>1118</v>
      </c>
      <c r="C118" s="347">
        <f aca="true" t="shared" si="17" ref="C118:E119">C119</f>
        <v>0</v>
      </c>
      <c r="D118" s="347">
        <f t="shared" si="17"/>
        <v>0</v>
      </c>
      <c r="E118" s="347">
        <f t="shared" si="17"/>
        <v>0</v>
      </c>
    </row>
    <row r="119" spans="1:5" ht="48" thickBot="1">
      <c r="A119" s="352" t="s">
        <v>1236</v>
      </c>
      <c r="B119" s="361" t="s">
        <v>1117</v>
      </c>
      <c r="C119" s="350">
        <f t="shared" si="17"/>
        <v>0</v>
      </c>
      <c r="D119" s="350">
        <f t="shared" si="17"/>
        <v>0</v>
      </c>
      <c r="E119" s="350">
        <f t="shared" si="17"/>
        <v>0</v>
      </c>
    </row>
    <row r="120" spans="1:5" ht="63.75" thickBot="1">
      <c r="A120" s="380" t="s">
        <v>1237</v>
      </c>
      <c r="B120" s="381" t="s">
        <v>1116</v>
      </c>
      <c r="C120" s="382"/>
      <c r="D120" s="382"/>
      <c r="E120" s="382"/>
    </row>
    <row r="121" spans="1:5" ht="16.5" thickBot="1">
      <c r="A121" s="366" t="s">
        <v>1238</v>
      </c>
      <c r="B121" s="367" t="s">
        <v>936</v>
      </c>
      <c r="C121" s="340">
        <f aca="true" t="shared" si="18" ref="C121:E122">C122</f>
        <v>0</v>
      </c>
      <c r="D121" s="340">
        <f t="shared" si="18"/>
        <v>0</v>
      </c>
      <c r="E121" s="340">
        <f t="shared" si="18"/>
        <v>0</v>
      </c>
    </row>
    <row r="122" spans="1:5" ht="32.25" thickBot="1">
      <c r="A122" s="341" t="s">
        <v>1239</v>
      </c>
      <c r="B122" s="342" t="s">
        <v>838</v>
      </c>
      <c r="C122" s="337">
        <f t="shared" si="18"/>
        <v>0</v>
      </c>
      <c r="D122" s="337">
        <f t="shared" si="18"/>
        <v>0</v>
      </c>
      <c r="E122" s="337">
        <f t="shared" si="18"/>
        <v>0</v>
      </c>
    </row>
    <row r="123" spans="1:5" ht="32.25" thickBot="1">
      <c r="A123" s="127" t="s">
        <v>1240</v>
      </c>
      <c r="B123" s="235" t="s">
        <v>838</v>
      </c>
      <c r="C123" s="147"/>
      <c r="D123" s="147"/>
      <c r="E123" s="147"/>
    </row>
    <row r="124" spans="1:5" ht="16.5" thickBot="1">
      <c r="A124" s="385" t="s">
        <v>1241</v>
      </c>
      <c r="B124" s="385" t="s">
        <v>937</v>
      </c>
      <c r="C124" s="386">
        <f>C125</f>
        <v>4618695.09</v>
      </c>
      <c r="D124" s="386">
        <f>D125</f>
        <v>415800</v>
      </c>
      <c r="E124" s="386">
        <f>E125</f>
        <v>415800</v>
      </c>
    </row>
    <row r="125" spans="1:5" ht="16.5" thickBot="1">
      <c r="A125" s="387" t="s">
        <v>1242</v>
      </c>
      <c r="B125" s="387" t="s">
        <v>187</v>
      </c>
      <c r="C125" s="368">
        <f>SUM(C126:C131)</f>
        <v>4618695.09</v>
      </c>
      <c r="D125" s="368">
        <f>SUM(D126:D131)</f>
        <v>415800</v>
      </c>
      <c r="E125" s="368">
        <f>SUM(E126:E131)</f>
        <v>415800</v>
      </c>
    </row>
    <row r="126" spans="1:5" ht="79.5" thickBot="1">
      <c r="A126" s="41" t="s">
        <v>1243</v>
      </c>
      <c r="B126" s="236" t="s">
        <v>215</v>
      </c>
      <c r="C126" s="147">
        <v>415800</v>
      </c>
      <c r="D126" s="147">
        <v>415800</v>
      </c>
      <c r="E126" s="147">
        <v>415800</v>
      </c>
    </row>
    <row r="127" spans="1:5" ht="101.25" customHeight="1" thickBot="1">
      <c r="A127" s="127" t="s">
        <v>1243</v>
      </c>
      <c r="B127" s="236" t="s">
        <v>302</v>
      </c>
      <c r="C127" s="147">
        <v>3945942</v>
      </c>
      <c r="D127" s="147"/>
      <c r="E127" s="147"/>
    </row>
    <row r="128" spans="1:5" ht="95.25" thickBot="1">
      <c r="A128" s="41" t="s">
        <v>1243</v>
      </c>
      <c r="B128" s="236" t="s">
        <v>811</v>
      </c>
      <c r="C128" s="147"/>
      <c r="D128" s="147"/>
      <c r="E128" s="147"/>
    </row>
    <row r="129" spans="1:5" ht="79.5" thickBot="1">
      <c r="A129" s="41" t="s">
        <v>1243</v>
      </c>
      <c r="B129" s="236" t="s">
        <v>1121</v>
      </c>
      <c r="C129" s="147"/>
      <c r="D129" s="147"/>
      <c r="E129" s="147"/>
    </row>
    <row r="130" spans="1:5" ht="63.75" thickBot="1">
      <c r="A130" s="41" t="s">
        <v>1243</v>
      </c>
      <c r="B130" s="236" t="s">
        <v>821</v>
      </c>
      <c r="C130" s="147"/>
      <c r="D130" s="147"/>
      <c r="E130" s="147"/>
    </row>
    <row r="131" spans="1:5" ht="111" thickBot="1">
      <c r="A131" s="127" t="s">
        <v>1243</v>
      </c>
      <c r="B131" s="236" t="s">
        <v>1206</v>
      </c>
      <c r="C131" s="147">
        <v>256953.09</v>
      </c>
      <c r="D131" s="147"/>
      <c r="E131" s="147"/>
    </row>
    <row r="132" spans="1:5" ht="39.75" customHeight="1" thickBot="1">
      <c r="A132" s="440" t="s">
        <v>1244</v>
      </c>
      <c r="B132" s="427" t="s">
        <v>841</v>
      </c>
      <c r="C132" s="550">
        <f>C133+C143+C146+C149</f>
        <v>130375665.1</v>
      </c>
      <c r="D132" s="550">
        <f>D133+D143+D146+D149</f>
        <v>131475580.8</v>
      </c>
      <c r="E132" s="550">
        <f>E133+E143+E146+E149</f>
        <v>136021757.8</v>
      </c>
    </row>
    <row r="133" spans="1:5" ht="48" thickBot="1">
      <c r="A133" s="385" t="s">
        <v>1245</v>
      </c>
      <c r="B133" s="367" t="s">
        <v>938</v>
      </c>
      <c r="C133" s="386">
        <f>C134</f>
        <v>2135586.1</v>
      </c>
      <c r="D133" s="386">
        <f>D134</f>
        <v>2341010.8</v>
      </c>
      <c r="E133" s="386">
        <f>E134</f>
        <v>2341010.8</v>
      </c>
    </row>
    <row r="134" spans="1:5" ht="48.75" customHeight="1" thickBot="1">
      <c r="A134" s="387" t="s">
        <v>1246</v>
      </c>
      <c r="B134" s="342" t="s">
        <v>156</v>
      </c>
      <c r="C134" s="368">
        <f>SUM(C135:C142)</f>
        <v>2135586.1</v>
      </c>
      <c r="D134" s="368">
        <f>SUM(D135:D142)</f>
        <v>2341010.8</v>
      </c>
      <c r="E134" s="368">
        <f>SUM(E135:E142)</f>
        <v>2341010.8</v>
      </c>
    </row>
    <row r="135" spans="1:5" ht="72.75" customHeight="1" thickBot="1">
      <c r="A135" s="39" t="s">
        <v>1247</v>
      </c>
      <c r="B135" s="78" t="s">
        <v>108</v>
      </c>
      <c r="C135" s="551">
        <v>415623</v>
      </c>
      <c r="D135" s="551">
        <v>415623</v>
      </c>
      <c r="E135" s="551">
        <v>415623</v>
      </c>
    </row>
    <row r="136" spans="1:5" ht="69.75" customHeight="1" thickBot="1">
      <c r="A136" s="39" t="s">
        <v>1247</v>
      </c>
      <c r="B136" s="78" t="s">
        <v>109</v>
      </c>
      <c r="C136" s="147">
        <v>10809.5</v>
      </c>
      <c r="D136" s="147">
        <v>10809.5</v>
      </c>
      <c r="E136" s="147">
        <v>10809.5</v>
      </c>
    </row>
    <row r="137" spans="1:5" ht="180" customHeight="1" thickBot="1">
      <c r="A137" s="42" t="s">
        <v>1247</v>
      </c>
      <c r="B137" s="78" t="s">
        <v>235</v>
      </c>
      <c r="C137" s="238">
        <v>488760</v>
      </c>
      <c r="D137" s="238">
        <v>488760</v>
      </c>
      <c r="E137" s="238">
        <v>488760</v>
      </c>
    </row>
    <row r="138" spans="1:5" ht="138" customHeight="1" thickBot="1">
      <c r="A138" s="42" t="s">
        <v>1247</v>
      </c>
      <c r="B138" s="78" t="s">
        <v>110</v>
      </c>
      <c r="C138" s="238">
        <v>895879.6</v>
      </c>
      <c r="D138" s="238">
        <v>1274454.3</v>
      </c>
      <c r="E138" s="238">
        <v>1274454.3</v>
      </c>
    </row>
    <row r="139" spans="1:5" ht="126.75" thickBot="1">
      <c r="A139" s="42" t="s">
        <v>1247</v>
      </c>
      <c r="B139" s="78" t="s">
        <v>18</v>
      </c>
      <c r="C139" s="238">
        <v>69428</v>
      </c>
      <c r="D139" s="238">
        <v>69428</v>
      </c>
      <c r="E139" s="238">
        <v>69428</v>
      </c>
    </row>
    <row r="140" spans="1:5" ht="158.25" thickBot="1">
      <c r="A140" s="42" t="s">
        <v>1247</v>
      </c>
      <c r="B140" s="552" t="s">
        <v>153</v>
      </c>
      <c r="C140" s="147">
        <v>140392</v>
      </c>
      <c r="D140" s="147"/>
      <c r="E140" s="147"/>
    </row>
    <row r="141" spans="1:5" ht="142.5" thickBot="1">
      <c r="A141" s="553" t="s">
        <v>1247</v>
      </c>
      <c r="B141" s="554" t="s">
        <v>753</v>
      </c>
      <c r="C141" s="147">
        <v>68494</v>
      </c>
      <c r="D141" s="147">
        <v>35736</v>
      </c>
      <c r="E141" s="147">
        <v>35736</v>
      </c>
    </row>
    <row r="142" spans="1:5" ht="95.25" thickBot="1">
      <c r="A142" s="555" t="s">
        <v>1247</v>
      </c>
      <c r="B142" s="389" t="s">
        <v>752</v>
      </c>
      <c r="C142" s="551">
        <v>46200</v>
      </c>
      <c r="D142" s="551">
        <v>46200</v>
      </c>
      <c r="E142" s="551">
        <v>46200</v>
      </c>
    </row>
    <row r="143" spans="1:5" ht="81" customHeight="1" thickBot="1">
      <c r="A143" s="366" t="s">
        <v>1248</v>
      </c>
      <c r="B143" s="468" t="s">
        <v>1270</v>
      </c>
      <c r="C143" s="340">
        <f aca="true" t="shared" si="19" ref="C143:E144">C144</f>
        <v>9661113</v>
      </c>
      <c r="D143" s="340">
        <f t="shared" si="19"/>
        <v>6440742</v>
      </c>
      <c r="E143" s="340">
        <f t="shared" si="19"/>
        <v>5367285</v>
      </c>
    </row>
    <row r="144" spans="1:5" ht="79.5" thickBot="1">
      <c r="A144" s="341" t="s">
        <v>1249</v>
      </c>
      <c r="B144" s="469" t="s">
        <v>1122</v>
      </c>
      <c r="C144" s="337">
        <f t="shared" si="19"/>
        <v>9661113</v>
      </c>
      <c r="D144" s="337">
        <f t="shared" si="19"/>
        <v>6440742</v>
      </c>
      <c r="E144" s="337">
        <f t="shared" si="19"/>
        <v>5367285</v>
      </c>
    </row>
    <row r="145" spans="1:5" ht="79.5" thickBot="1">
      <c r="A145" s="42" t="s">
        <v>1250</v>
      </c>
      <c r="B145" s="389" t="s">
        <v>1122</v>
      </c>
      <c r="C145" s="551">
        <v>9661113</v>
      </c>
      <c r="D145" s="147">
        <v>6440742</v>
      </c>
      <c r="E145" s="551">
        <v>5367285</v>
      </c>
    </row>
    <row r="146" spans="1:5" ht="63.75" thickBot="1">
      <c r="A146" s="366" t="s">
        <v>1251</v>
      </c>
      <c r="B146" s="390" t="s">
        <v>939</v>
      </c>
      <c r="C146" s="340">
        <f aca="true" t="shared" si="20" ref="C146:E147">C147</f>
        <v>4990</v>
      </c>
      <c r="D146" s="340">
        <f t="shared" si="20"/>
        <v>5220</v>
      </c>
      <c r="E146" s="340">
        <f t="shared" si="20"/>
        <v>5490</v>
      </c>
    </row>
    <row r="147" spans="1:5" ht="79.5" thickBot="1">
      <c r="A147" s="341" t="s">
        <v>1252</v>
      </c>
      <c r="B147" s="391" t="s">
        <v>802</v>
      </c>
      <c r="C147" s="337">
        <f t="shared" si="20"/>
        <v>4990</v>
      </c>
      <c r="D147" s="337">
        <f t="shared" si="20"/>
        <v>5220</v>
      </c>
      <c r="E147" s="337">
        <f t="shared" si="20"/>
        <v>5490</v>
      </c>
    </row>
    <row r="148" spans="1:5" ht="79.5" thickBot="1">
      <c r="A148" s="42" t="s">
        <v>1253</v>
      </c>
      <c r="B148" s="43" t="s">
        <v>802</v>
      </c>
      <c r="C148" s="238">
        <v>4990</v>
      </c>
      <c r="D148" s="238">
        <v>5220</v>
      </c>
      <c r="E148" s="238">
        <v>5490</v>
      </c>
    </row>
    <row r="149" spans="1:5" ht="16.5" thickBot="1">
      <c r="A149" s="369" t="s">
        <v>1254</v>
      </c>
      <c r="B149" s="392" t="s">
        <v>940</v>
      </c>
      <c r="C149" s="347">
        <f>C150</f>
        <v>118573976</v>
      </c>
      <c r="D149" s="347">
        <f>D150</f>
        <v>122688608</v>
      </c>
      <c r="E149" s="347">
        <f>E150</f>
        <v>128307972</v>
      </c>
    </row>
    <row r="150" spans="1:5" ht="16.5" thickBot="1">
      <c r="A150" s="352" t="s">
        <v>1255</v>
      </c>
      <c r="B150" s="353" t="s">
        <v>280</v>
      </c>
      <c r="C150" s="350">
        <f>SUM(C151:C153)</f>
        <v>118573976</v>
      </c>
      <c r="D150" s="350">
        <f>SUM(D151:D153)</f>
        <v>122688608</v>
      </c>
      <c r="E150" s="350">
        <f>SUM(E151:E153)</f>
        <v>128307972</v>
      </c>
    </row>
    <row r="151" spans="1:5" ht="201" customHeight="1" thickBot="1">
      <c r="A151" s="42" t="s">
        <v>1256</v>
      </c>
      <c r="B151" s="78" t="s">
        <v>1207</v>
      </c>
      <c r="C151" s="556">
        <v>41427960</v>
      </c>
      <c r="D151" s="556">
        <v>42867999</v>
      </c>
      <c r="E151" s="556">
        <v>44867894</v>
      </c>
    </row>
    <row r="152" spans="1:5" ht="205.5" thickBot="1">
      <c r="A152" s="42" t="s">
        <v>1256</v>
      </c>
      <c r="B152" s="78" t="s">
        <v>1208</v>
      </c>
      <c r="C152" s="147">
        <v>70918485</v>
      </c>
      <c r="D152" s="147">
        <v>73377920</v>
      </c>
      <c r="E152" s="147">
        <v>76707041</v>
      </c>
    </row>
    <row r="153" spans="1:5" ht="198.75" customHeight="1" thickBot="1">
      <c r="A153" s="553" t="s">
        <v>1256</v>
      </c>
      <c r="B153" s="552" t="s">
        <v>1209</v>
      </c>
      <c r="C153" s="551">
        <v>6227531</v>
      </c>
      <c r="D153" s="551">
        <v>6442689</v>
      </c>
      <c r="E153" s="551">
        <v>6733037</v>
      </c>
    </row>
    <row r="154" spans="1:5" ht="16.5" thickBot="1">
      <c r="A154" s="432" t="s">
        <v>1257</v>
      </c>
      <c r="B154" s="437" t="s">
        <v>231</v>
      </c>
      <c r="C154" s="425">
        <f>C155</f>
        <v>0</v>
      </c>
      <c r="D154" s="425">
        <f>D155</f>
        <v>0</v>
      </c>
      <c r="E154" s="425">
        <f>E155</f>
        <v>0</v>
      </c>
    </row>
    <row r="155" spans="1:5" ht="16.5" thickBot="1">
      <c r="A155" s="325" t="s">
        <v>1258</v>
      </c>
      <c r="B155" s="393" t="s">
        <v>231</v>
      </c>
      <c r="C155" s="394">
        <v>0</v>
      </c>
      <c r="D155" s="394">
        <v>0</v>
      </c>
      <c r="E155" s="394">
        <v>0</v>
      </c>
    </row>
    <row r="156" spans="1:5" ht="63.75" thickBot="1">
      <c r="A156" s="432" t="s">
        <v>941</v>
      </c>
      <c r="B156" s="436" t="s">
        <v>942</v>
      </c>
      <c r="C156" s="425">
        <f>C157</f>
        <v>-197878</v>
      </c>
      <c r="D156" s="425">
        <f>D157</f>
        <v>0</v>
      </c>
      <c r="E156" s="425">
        <f>E157</f>
        <v>0</v>
      </c>
    </row>
    <row r="157" spans="1:5" ht="63.75" thickBot="1">
      <c r="A157" s="366" t="s">
        <v>1259</v>
      </c>
      <c r="B157" s="395" t="s">
        <v>185</v>
      </c>
      <c r="C157" s="340">
        <f aca="true" t="shared" si="21" ref="C157:E158">C158</f>
        <v>-197878</v>
      </c>
      <c r="D157" s="340">
        <f t="shared" si="21"/>
        <v>0</v>
      </c>
      <c r="E157" s="340">
        <f t="shared" si="21"/>
        <v>0</v>
      </c>
    </row>
    <row r="158" spans="1:5" ht="63.75" thickBot="1">
      <c r="A158" s="341" t="s">
        <v>1260</v>
      </c>
      <c r="B158" s="396" t="s">
        <v>806</v>
      </c>
      <c r="C158" s="337">
        <f t="shared" si="21"/>
        <v>-197878</v>
      </c>
      <c r="D158" s="337">
        <f t="shared" si="21"/>
        <v>0</v>
      </c>
      <c r="E158" s="337">
        <f t="shared" si="21"/>
        <v>0</v>
      </c>
    </row>
    <row r="159" spans="1:5" ht="63.75" thickBot="1">
      <c r="A159" s="325" t="s">
        <v>1261</v>
      </c>
      <c r="B159" s="397" t="s">
        <v>806</v>
      </c>
      <c r="C159" s="398">
        <v>-197878</v>
      </c>
      <c r="D159" s="398"/>
      <c r="E159" s="398"/>
    </row>
    <row r="160" spans="1:5" ht="16.5" thickBot="1">
      <c r="A160" s="399"/>
      <c r="B160" s="400" t="s">
        <v>115</v>
      </c>
      <c r="C160" s="557">
        <f>C102+C10</f>
        <v>321146541.28999996</v>
      </c>
      <c r="D160" s="557">
        <f>D102+D10</f>
        <v>305015255</v>
      </c>
      <c r="E160" s="557">
        <f>E102+E10</f>
        <v>303805807</v>
      </c>
    </row>
    <row r="161" ht="12.75">
      <c r="B161" s="44"/>
    </row>
    <row r="162" ht="12.75">
      <c r="B162" s="44"/>
    </row>
    <row r="163" ht="337.5" customHeight="1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</sheetData>
  <sheetProtection/>
  <mergeCells count="6">
    <mergeCell ref="D2:E2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26">
      <selection activeCell="B34" sqref="B34"/>
    </sheetView>
  </sheetViews>
  <sheetFormatPr defaultColWidth="9.140625" defaultRowHeight="12.75"/>
  <cols>
    <col min="1" max="1" width="8.7109375" style="0" customWidth="1"/>
    <col min="2" max="2" width="27.28125" style="0" customWidth="1"/>
    <col min="3" max="3" width="69.8515625" style="0" customWidth="1"/>
  </cols>
  <sheetData>
    <row r="1" spans="1:3" ht="15">
      <c r="A1" s="1"/>
      <c r="B1" s="1"/>
      <c r="C1" s="2" t="s">
        <v>75</v>
      </c>
    </row>
    <row r="2" spans="1:3" ht="15">
      <c r="A2" s="571" t="s">
        <v>116</v>
      </c>
      <c r="B2" s="571"/>
      <c r="C2" s="571"/>
    </row>
    <row r="3" spans="1:3" ht="15">
      <c r="A3" s="1"/>
      <c r="B3" s="571" t="s">
        <v>1325</v>
      </c>
      <c r="C3" s="571"/>
    </row>
    <row r="5" spans="1:3" ht="30.75" customHeight="1">
      <c r="A5" s="582" t="s">
        <v>1181</v>
      </c>
      <c r="B5" s="582"/>
      <c r="C5" s="582"/>
    </row>
    <row r="6" spans="1:5" ht="15.75">
      <c r="A6" s="569" t="s">
        <v>74</v>
      </c>
      <c r="B6" s="569"/>
      <c r="C6" s="569"/>
      <c r="D6" s="54"/>
      <c r="E6" s="54"/>
    </row>
    <row r="7" spans="1:3" ht="16.5" thickBot="1">
      <c r="A7" s="3"/>
      <c r="B7" s="3"/>
      <c r="C7" s="3"/>
    </row>
    <row r="8" spans="1:3" ht="16.5" thickBot="1">
      <c r="A8" s="581" t="s">
        <v>76</v>
      </c>
      <c r="B8" s="581"/>
      <c r="C8" s="581" t="s">
        <v>77</v>
      </c>
    </row>
    <row r="9" spans="1:3" ht="51.75" thickBot="1">
      <c r="A9" s="239" t="s">
        <v>78</v>
      </c>
      <c r="B9" s="113" t="s">
        <v>79</v>
      </c>
      <c r="C9" s="581"/>
    </row>
    <row r="10" spans="1:3" ht="16.5" thickBot="1">
      <c r="A10" s="113">
        <v>1</v>
      </c>
      <c r="B10" s="113">
        <v>2</v>
      </c>
      <c r="C10" s="113">
        <v>3</v>
      </c>
    </row>
    <row r="11" spans="1:3" ht="16.5" thickBot="1">
      <c r="A11" s="113">
        <v>182</v>
      </c>
      <c r="B11" s="581" t="s">
        <v>173</v>
      </c>
      <c r="C11" s="581"/>
    </row>
    <row r="12" spans="1:3" ht="79.5" thickBot="1">
      <c r="A12" s="37">
        <v>182</v>
      </c>
      <c r="B12" s="37" t="s">
        <v>620</v>
      </c>
      <c r="C12" s="11" t="s">
        <v>179</v>
      </c>
    </row>
    <row r="13" spans="1:3" ht="111" thickBot="1">
      <c r="A13" s="37">
        <v>182</v>
      </c>
      <c r="B13" s="37" t="s">
        <v>621</v>
      </c>
      <c r="C13" s="240" t="s">
        <v>190</v>
      </c>
    </row>
    <row r="14" spans="1:3" ht="48" thickBot="1">
      <c r="A14" s="37">
        <v>182</v>
      </c>
      <c r="B14" s="37" t="s">
        <v>622</v>
      </c>
      <c r="C14" s="38" t="s">
        <v>30</v>
      </c>
    </row>
    <row r="15" spans="1:3" ht="85.5" customHeight="1" thickBot="1">
      <c r="A15" s="37">
        <v>182</v>
      </c>
      <c r="B15" s="37" t="s">
        <v>623</v>
      </c>
      <c r="C15" s="38" t="s">
        <v>805</v>
      </c>
    </row>
    <row r="16" spans="1:3" ht="32.25" thickBot="1">
      <c r="A16" s="37">
        <v>182</v>
      </c>
      <c r="B16" s="41" t="s">
        <v>943</v>
      </c>
      <c r="C16" s="40" t="s">
        <v>275</v>
      </c>
    </row>
    <row r="17" spans="1:3" ht="16.5" thickBot="1">
      <c r="A17" s="37">
        <v>182</v>
      </c>
      <c r="B17" s="41" t="s">
        <v>944</v>
      </c>
      <c r="C17" s="40" t="s">
        <v>304</v>
      </c>
    </row>
    <row r="18" spans="1:3" ht="39.75" customHeight="1" thickBot="1">
      <c r="A18" s="37">
        <v>182</v>
      </c>
      <c r="B18" s="41" t="s">
        <v>803</v>
      </c>
      <c r="C18" s="40" t="s">
        <v>804</v>
      </c>
    </row>
    <row r="19" spans="1:3" ht="16.5" thickBot="1">
      <c r="A19" s="113">
        <v>100</v>
      </c>
      <c r="B19" s="581" t="s">
        <v>176</v>
      </c>
      <c r="C19" s="581"/>
    </row>
    <row r="20" spans="1:3" ht="63.75" thickBot="1">
      <c r="A20" s="37">
        <v>100</v>
      </c>
      <c r="B20" s="37" t="s">
        <v>624</v>
      </c>
      <c r="C20" s="38" t="s">
        <v>260</v>
      </c>
    </row>
    <row r="21" spans="1:3" ht="79.5" thickBot="1">
      <c r="A21" s="37">
        <v>100</v>
      </c>
      <c r="B21" s="37" t="s">
        <v>625</v>
      </c>
      <c r="C21" s="38" t="s">
        <v>195</v>
      </c>
    </row>
    <row r="22" spans="1:3" ht="63.75" thickBot="1">
      <c r="A22" s="37">
        <v>100</v>
      </c>
      <c r="B22" s="37" t="s">
        <v>626</v>
      </c>
      <c r="C22" s="38" t="s">
        <v>594</v>
      </c>
    </row>
    <row r="23" spans="1:3" ht="63.75" thickBot="1">
      <c r="A23" s="37">
        <v>100</v>
      </c>
      <c r="B23" s="37" t="s">
        <v>627</v>
      </c>
      <c r="C23" s="38" t="s">
        <v>595</v>
      </c>
    </row>
    <row r="24" spans="1:3" ht="33" customHeight="1" thickBot="1">
      <c r="A24" s="113">
        <v>321</v>
      </c>
      <c r="B24" s="581" t="s">
        <v>258</v>
      </c>
      <c r="C24" s="581"/>
    </row>
    <row r="25" spans="1:3" ht="32.25" thickBot="1">
      <c r="A25" s="37">
        <v>321</v>
      </c>
      <c r="B25" s="241" t="s">
        <v>628</v>
      </c>
      <c r="C25" s="40" t="s">
        <v>310</v>
      </c>
    </row>
    <row r="26" spans="1:3" ht="18.75" customHeight="1" thickBot="1">
      <c r="A26" s="242" t="s">
        <v>311</v>
      </c>
      <c r="B26" s="581" t="s">
        <v>276</v>
      </c>
      <c r="C26" s="581"/>
    </row>
    <row r="27" spans="1:3" ht="48" thickBot="1">
      <c r="A27" s="9" t="s">
        <v>311</v>
      </c>
      <c r="B27" s="241" t="s">
        <v>225</v>
      </c>
      <c r="C27" s="40" t="s">
        <v>320</v>
      </c>
    </row>
    <row r="28" spans="1:3" ht="33" customHeight="1" thickBot="1">
      <c r="A28" s="242" t="s">
        <v>152</v>
      </c>
      <c r="B28" s="581" t="s">
        <v>174</v>
      </c>
      <c r="C28" s="581"/>
    </row>
    <row r="29" spans="1:3" ht="32.25" thickBot="1">
      <c r="A29" s="9" t="s">
        <v>152</v>
      </c>
      <c r="B29" s="241" t="s">
        <v>629</v>
      </c>
      <c r="C29" s="40" t="s">
        <v>171</v>
      </c>
    </row>
    <row r="30" spans="1:3" ht="32.25" thickBot="1">
      <c r="A30" s="9" t="s">
        <v>152</v>
      </c>
      <c r="B30" s="241" t="s">
        <v>630</v>
      </c>
      <c r="C30" s="40" t="s">
        <v>183</v>
      </c>
    </row>
    <row r="31" spans="1:3" ht="16.5" thickBot="1">
      <c r="A31" s="9" t="s">
        <v>152</v>
      </c>
      <c r="B31" s="241" t="s">
        <v>631</v>
      </c>
      <c r="C31" s="40" t="s">
        <v>119</v>
      </c>
    </row>
    <row r="32" spans="1:3" ht="16.5" thickBot="1">
      <c r="A32" s="9" t="s">
        <v>152</v>
      </c>
      <c r="B32" s="241" t="s">
        <v>632</v>
      </c>
      <c r="C32" s="40" t="s">
        <v>121</v>
      </c>
    </row>
    <row r="33" spans="1:3" ht="16.5" thickBot="1">
      <c r="A33" s="242" t="s">
        <v>117</v>
      </c>
      <c r="B33" s="581" t="s">
        <v>118</v>
      </c>
      <c r="C33" s="581"/>
    </row>
    <row r="34" spans="1:3" ht="32.25" thickBot="1">
      <c r="A34" s="9" t="s">
        <v>117</v>
      </c>
      <c r="B34" s="37" t="s">
        <v>80</v>
      </c>
      <c r="C34" s="184" t="s">
        <v>157</v>
      </c>
    </row>
    <row r="35" spans="1:3" ht="32.25" thickBot="1">
      <c r="A35" s="9" t="s">
        <v>117</v>
      </c>
      <c r="B35" s="37" t="s">
        <v>81</v>
      </c>
      <c r="C35" s="184" t="s">
        <v>189</v>
      </c>
    </row>
    <row r="36" spans="1:3" ht="48" thickBot="1">
      <c r="A36" s="9" t="s">
        <v>117</v>
      </c>
      <c r="B36" s="37" t="s">
        <v>82</v>
      </c>
      <c r="C36" s="184" t="s">
        <v>55</v>
      </c>
    </row>
    <row r="37" spans="1:3" ht="32.25" thickBot="1">
      <c r="A37" s="9" t="s">
        <v>117</v>
      </c>
      <c r="B37" s="37" t="s">
        <v>83</v>
      </c>
      <c r="C37" s="184" t="s">
        <v>84</v>
      </c>
    </row>
    <row r="38" spans="1:3" ht="32.25" thickBot="1">
      <c r="A38" s="9" t="s">
        <v>117</v>
      </c>
      <c r="B38" s="37" t="s">
        <v>85</v>
      </c>
      <c r="C38" s="184" t="s">
        <v>16</v>
      </c>
    </row>
    <row r="39" spans="1:3" ht="16.5" thickBot="1">
      <c r="A39" s="9" t="s">
        <v>117</v>
      </c>
      <c r="B39" s="37" t="s">
        <v>86</v>
      </c>
      <c r="C39" s="184" t="s">
        <v>50</v>
      </c>
    </row>
    <row r="40" spans="1:3" ht="95.25" thickBot="1">
      <c r="A40" s="530" t="s">
        <v>117</v>
      </c>
      <c r="B40" s="531" t="s">
        <v>1342</v>
      </c>
      <c r="C40" s="532" t="s">
        <v>232</v>
      </c>
    </row>
    <row r="41" spans="1:3" ht="32.25" thickBot="1">
      <c r="A41" s="9" t="s">
        <v>117</v>
      </c>
      <c r="B41" s="37" t="s">
        <v>1271</v>
      </c>
      <c r="C41" s="184" t="s">
        <v>27</v>
      </c>
    </row>
    <row r="42" spans="1:3" ht="32.25" thickBot="1">
      <c r="A42" s="9" t="s">
        <v>117</v>
      </c>
      <c r="B42" s="37" t="s">
        <v>1272</v>
      </c>
      <c r="C42" s="184" t="s">
        <v>177</v>
      </c>
    </row>
    <row r="43" spans="1:3" ht="16.5" thickBot="1">
      <c r="A43" s="9" t="s">
        <v>117</v>
      </c>
      <c r="B43" s="37" t="s">
        <v>1273</v>
      </c>
      <c r="C43" s="184" t="s">
        <v>28</v>
      </c>
    </row>
    <row r="44" spans="1:3" ht="48" thickBot="1">
      <c r="A44" s="9" t="s">
        <v>117</v>
      </c>
      <c r="B44" s="37" t="s">
        <v>1274</v>
      </c>
      <c r="C44" s="11" t="s">
        <v>1116</v>
      </c>
    </row>
    <row r="45" spans="1:3" ht="54" customHeight="1" thickBot="1">
      <c r="A45" s="9" t="s">
        <v>117</v>
      </c>
      <c r="B45" s="127" t="s">
        <v>1275</v>
      </c>
      <c r="C45" s="235" t="s">
        <v>256</v>
      </c>
    </row>
    <row r="46" spans="1:3" ht="85.5" customHeight="1" thickBot="1">
      <c r="A46" s="9" t="s">
        <v>117</v>
      </c>
      <c r="B46" s="127" t="s">
        <v>1276</v>
      </c>
      <c r="C46" s="235" t="s">
        <v>312</v>
      </c>
    </row>
    <row r="47" spans="1:3" ht="39" customHeight="1" thickBot="1">
      <c r="A47" s="9" t="s">
        <v>117</v>
      </c>
      <c r="B47" s="127" t="s">
        <v>1277</v>
      </c>
      <c r="C47" s="235" t="s">
        <v>838</v>
      </c>
    </row>
    <row r="48" spans="1:3" ht="16.5" thickBot="1">
      <c r="A48" s="9" t="s">
        <v>117</v>
      </c>
      <c r="B48" s="37" t="s">
        <v>1278</v>
      </c>
      <c r="C48" s="184" t="s">
        <v>187</v>
      </c>
    </row>
    <row r="49" spans="1:3" ht="32.25" thickBot="1">
      <c r="A49" s="9" t="s">
        <v>117</v>
      </c>
      <c r="B49" s="37" t="s">
        <v>1279</v>
      </c>
      <c r="C49" s="184" t="s">
        <v>156</v>
      </c>
    </row>
    <row r="50" spans="1:3" ht="63.75" thickBot="1">
      <c r="A50" s="9" t="s">
        <v>117</v>
      </c>
      <c r="B50" s="37" t="s">
        <v>1280</v>
      </c>
      <c r="C50" s="184" t="s">
        <v>1122</v>
      </c>
    </row>
    <row r="51" spans="1:3" ht="63.75" thickBot="1">
      <c r="A51" s="9" t="s">
        <v>117</v>
      </c>
      <c r="B51" s="42" t="s">
        <v>1281</v>
      </c>
      <c r="C51" s="43" t="s">
        <v>802</v>
      </c>
    </row>
    <row r="52" spans="1:3" ht="16.5" thickBot="1">
      <c r="A52" s="9" t="s">
        <v>117</v>
      </c>
      <c r="B52" s="37" t="s">
        <v>1282</v>
      </c>
      <c r="C52" s="11" t="s">
        <v>280</v>
      </c>
    </row>
    <row r="53" spans="1:3" ht="32.25" thickBot="1">
      <c r="A53" s="9" t="s">
        <v>117</v>
      </c>
      <c r="B53" s="37" t="s">
        <v>1283</v>
      </c>
      <c r="C53" s="11" t="s">
        <v>281</v>
      </c>
    </row>
    <row r="54" spans="1:3" ht="32.25" thickBot="1">
      <c r="A54" s="9" t="s">
        <v>117</v>
      </c>
      <c r="B54" s="37" t="s">
        <v>1284</v>
      </c>
      <c r="C54" s="11" t="s">
        <v>26</v>
      </c>
    </row>
    <row r="55" spans="1:3" ht="63.75" thickBot="1">
      <c r="A55" s="9" t="s">
        <v>117</v>
      </c>
      <c r="B55" s="322" t="s">
        <v>1285</v>
      </c>
      <c r="C55" s="243" t="s">
        <v>333</v>
      </c>
    </row>
    <row r="56" spans="1:3" ht="32.25" thickBot="1">
      <c r="A56" s="9" t="s">
        <v>117</v>
      </c>
      <c r="B56" s="37" t="s">
        <v>1286</v>
      </c>
      <c r="C56" s="11" t="s">
        <v>340</v>
      </c>
    </row>
    <row r="57" spans="1:3" ht="48" thickBot="1">
      <c r="A57" s="9" t="s">
        <v>117</v>
      </c>
      <c r="B57" s="41" t="s">
        <v>1287</v>
      </c>
      <c r="C57" s="244" t="s">
        <v>806</v>
      </c>
    </row>
    <row r="58" spans="1:3" ht="16.5" thickBot="1">
      <c r="A58" s="242" t="s">
        <v>158</v>
      </c>
      <c r="B58" s="581" t="s">
        <v>159</v>
      </c>
      <c r="C58" s="581"/>
    </row>
    <row r="59" spans="1:3" ht="32.25" thickBot="1">
      <c r="A59" s="9" t="s">
        <v>158</v>
      </c>
      <c r="B59" s="178" t="s">
        <v>323</v>
      </c>
      <c r="C59" s="38" t="s">
        <v>324</v>
      </c>
    </row>
    <row r="60" spans="1:3" ht="84.75" customHeight="1" thickBot="1">
      <c r="A60" s="9" t="s">
        <v>158</v>
      </c>
      <c r="B60" s="460" t="s">
        <v>1089</v>
      </c>
      <c r="C60" s="38" t="s">
        <v>1090</v>
      </c>
    </row>
    <row r="61" spans="1:3" ht="79.5" thickBot="1">
      <c r="A61" s="9" t="s">
        <v>158</v>
      </c>
      <c r="B61" s="245" t="s">
        <v>336</v>
      </c>
      <c r="C61" s="184" t="s">
        <v>337</v>
      </c>
    </row>
    <row r="62" spans="1:3" ht="79.5" thickBot="1">
      <c r="A62" s="9">
        <v>900</v>
      </c>
      <c r="B62" s="37" t="s">
        <v>219</v>
      </c>
      <c r="C62" s="184" t="s">
        <v>267</v>
      </c>
    </row>
    <row r="63" spans="1:3" ht="48" thickBot="1">
      <c r="A63" s="246">
        <v>900</v>
      </c>
      <c r="B63" s="247" t="s">
        <v>182</v>
      </c>
      <c r="C63" s="184" t="s">
        <v>220</v>
      </c>
    </row>
    <row r="64" spans="1:3" ht="79.5" thickBot="1">
      <c r="A64" s="246">
        <v>900</v>
      </c>
      <c r="B64" s="247" t="s">
        <v>221</v>
      </c>
      <c r="C64" s="184" t="s">
        <v>73</v>
      </c>
    </row>
    <row r="65" spans="1:3" ht="79.5" thickBot="1">
      <c r="A65" s="37">
        <v>900</v>
      </c>
      <c r="B65" s="37" t="s">
        <v>226</v>
      </c>
      <c r="C65" s="240" t="s">
        <v>1</v>
      </c>
    </row>
    <row r="66" spans="1:3" ht="32.25" thickBot="1">
      <c r="A66" s="246">
        <v>900</v>
      </c>
      <c r="B66" s="247" t="s">
        <v>81</v>
      </c>
      <c r="C66" s="184" t="s">
        <v>189</v>
      </c>
    </row>
    <row r="67" spans="1:3" ht="63.75" thickBot="1">
      <c r="A67" s="246" t="s">
        <v>158</v>
      </c>
      <c r="B67" s="247" t="s">
        <v>223</v>
      </c>
      <c r="C67" s="184" t="s">
        <v>148</v>
      </c>
    </row>
    <row r="68" spans="1:3" ht="95.25" thickBot="1">
      <c r="A68" s="246">
        <v>900</v>
      </c>
      <c r="B68" s="247" t="s">
        <v>224</v>
      </c>
      <c r="C68" s="243" t="s">
        <v>0</v>
      </c>
    </row>
    <row r="69" spans="1:3" ht="63" customHeight="1" thickBot="1">
      <c r="A69" s="246" t="s">
        <v>158</v>
      </c>
      <c r="B69" s="37" t="s">
        <v>1102</v>
      </c>
      <c r="C69" s="38" t="s">
        <v>1098</v>
      </c>
    </row>
    <row r="70" spans="1:3" ht="48" thickBot="1">
      <c r="A70" s="246" t="s">
        <v>158</v>
      </c>
      <c r="B70" s="461" t="s">
        <v>339</v>
      </c>
      <c r="C70" s="38" t="s">
        <v>338</v>
      </c>
    </row>
    <row r="71" spans="1:3" ht="48" thickBot="1">
      <c r="A71" s="246">
        <v>900</v>
      </c>
      <c r="B71" s="247" t="s">
        <v>225</v>
      </c>
      <c r="C71" s="184" t="s">
        <v>320</v>
      </c>
    </row>
    <row r="72" spans="1:3" ht="32.25" thickBot="1">
      <c r="A72" s="246">
        <v>900</v>
      </c>
      <c r="B72" s="247" t="s">
        <v>85</v>
      </c>
      <c r="C72" s="184" t="s">
        <v>16</v>
      </c>
    </row>
    <row r="73" spans="1:3" ht="16.5" thickBot="1">
      <c r="A73" s="9">
        <v>900</v>
      </c>
      <c r="B73" s="37" t="s">
        <v>86</v>
      </c>
      <c r="C73" s="11" t="s">
        <v>50</v>
      </c>
    </row>
    <row r="74" spans="1:3" ht="16.5" thickBot="1">
      <c r="A74" s="242">
        <v>909</v>
      </c>
      <c r="B74" s="581" t="s">
        <v>93</v>
      </c>
      <c r="C74" s="581"/>
    </row>
    <row r="75" spans="1:3" ht="32.25" thickBot="1">
      <c r="A75" s="9">
        <v>909</v>
      </c>
      <c r="B75" s="37" t="s">
        <v>81</v>
      </c>
      <c r="C75" s="11" t="s">
        <v>222</v>
      </c>
    </row>
    <row r="76" spans="1:3" ht="32.25" thickBot="1">
      <c r="A76" s="9">
        <v>909</v>
      </c>
      <c r="B76" s="37" t="s">
        <v>85</v>
      </c>
      <c r="C76" s="248" t="s">
        <v>16</v>
      </c>
    </row>
    <row r="77" spans="1:3" ht="16.5" thickBot="1">
      <c r="A77" s="9">
        <v>909</v>
      </c>
      <c r="B77" s="37" t="s">
        <v>86</v>
      </c>
      <c r="C77" s="11" t="s">
        <v>50</v>
      </c>
    </row>
    <row r="78" spans="1:3" ht="16.5" thickBot="1">
      <c r="A78" s="242" t="s">
        <v>131</v>
      </c>
      <c r="B78" s="581" t="s">
        <v>130</v>
      </c>
      <c r="C78" s="581"/>
    </row>
    <row r="79" spans="1:3" ht="16.5" thickBot="1">
      <c r="A79" s="9" t="s">
        <v>131</v>
      </c>
      <c r="B79" s="37" t="s">
        <v>86</v>
      </c>
      <c r="C79" s="11" t="s">
        <v>50</v>
      </c>
    </row>
    <row r="80" spans="1:3" ht="16.5" thickBot="1">
      <c r="A80" s="242" t="s">
        <v>307</v>
      </c>
      <c r="B80" s="581" t="s">
        <v>259</v>
      </c>
      <c r="C80" s="581"/>
    </row>
    <row r="81" spans="1:3" ht="16.5" thickBot="1">
      <c r="A81" s="9" t="s">
        <v>307</v>
      </c>
      <c r="B81" s="37" t="s">
        <v>86</v>
      </c>
      <c r="C81" s="11" t="s">
        <v>50</v>
      </c>
    </row>
    <row r="82" spans="1:3" ht="32.25" thickBot="1">
      <c r="A82" s="530" t="s">
        <v>307</v>
      </c>
      <c r="B82" s="531" t="s">
        <v>81</v>
      </c>
      <c r="C82" s="532" t="s">
        <v>189</v>
      </c>
    </row>
  </sheetData>
  <sheetProtection/>
  <mergeCells count="16">
    <mergeCell ref="B80:C80"/>
    <mergeCell ref="A2:C2"/>
    <mergeCell ref="B3:C3"/>
    <mergeCell ref="A5:C5"/>
    <mergeCell ref="A6:C6"/>
    <mergeCell ref="A8:B8"/>
    <mergeCell ref="C8:C9"/>
    <mergeCell ref="B58:C58"/>
    <mergeCell ref="B74:C74"/>
    <mergeCell ref="B78:C78"/>
    <mergeCell ref="B11:C11"/>
    <mergeCell ref="B19:C19"/>
    <mergeCell ref="B24:C24"/>
    <mergeCell ref="B26:C26"/>
    <mergeCell ref="B28:C28"/>
    <mergeCell ref="B33:C33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29.140625" style="0" customWidth="1"/>
    <col min="2" max="2" width="58.7109375" style="0" customWidth="1"/>
    <col min="3" max="3" width="20.00390625" style="0" customWidth="1"/>
    <col min="4" max="5" width="17.140625" style="0" customWidth="1"/>
  </cols>
  <sheetData>
    <row r="1" spans="1:5" ht="15">
      <c r="A1" s="1"/>
      <c r="D1" s="1"/>
      <c r="E1" s="2" t="s">
        <v>94</v>
      </c>
    </row>
    <row r="2" spans="1:5" ht="15">
      <c r="A2" s="1"/>
      <c r="C2" s="583" t="s">
        <v>116</v>
      </c>
      <c r="D2" s="583"/>
      <c r="E2" s="583"/>
    </row>
    <row r="3" spans="1:5" ht="15">
      <c r="A3" s="1"/>
      <c r="B3" s="1"/>
      <c r="C3" s="188"/>
      <c r="E3" t="s">
        <v>1327</v>
      </c>
    </row>
    <row r="4" spans="1:3" ht="15">
      <c r="A4" s="1"/>
      <c r="B4" s="1"/>
      <c r="C4" s="1"/>
    </row>
    <row r="5" spans="1:5" ht="31.5" customHeight="1">
      <c r="A5" s="582" t="s">
        <v>1182</v>
      </c>
      <c r="B5" s="582"/>
      <c r="C5" s="582"/>
      <c r="D5" s="582"/>
      <c r="E5" s="582"/>
    </row>
    <row r="6" spans="1:3" ht="18.75" customHeight="1">
      <c r="A6" s="569" t="s">
        <v>1326</v>
      </c>
      <c r="B6" s="569"/>
      <c r="C6" s="569"/>
    </row>
    <row r="7" spans="1:3" ht="13.5" thickBot="1">
      <c r="A7" s="4"/>
      <c r="B7" s="4"/>
      <c r="C7" s="4"/>
    </row>
    <row r="8" spans="1:5" ht="16.5" thickBot="1">
      <c r="A8" s="584" t="s">
        <v>91</v>
      </c>
      <c r="B8" s="584" t="s">
        <v>92</v>
      </c>
      <c r="C8" s="586" t="s">
        <v>216</v>
      </c>
      <c r="D8" s="587"/>
      <c r="E8" s="587"/>
    </row>
    <row r="9" spans="1:5" ht="57.75" customHeight="1" thickBot="1">
      <c r="A9" s="585"/>
      <c r="B9" s="585"/>
      <c r="C9" s="558" t="s">
        <v>605</v>
      </c>
      <c r="D9" s="558" t="s">
        <v>692</v>
      </c>
      <c r="E9" s="558" t="s">
        <v>693</v>
      </c>
    </row>
    <row r="10" spans="1:5" ht="24" customHeight="1" thickBot="1">
      <c r="A10" s="13" t="s">
        <v>227</v>
      </c>
      <c r="B10" s="12" t="s">
        <v>40</v>
      </c>
      <c r="C10" s="148">
        <f>C24</f>
        <v>3590207.9099999666</v>
      </c>
      <c r="D10" s="148">
        <f>D24</f>
        <v>0</v>
      </c>
      <c r="E10" s="148">
        <f>E24</f>
        <v>0</v>
      </c>
    </row>
    <row r="11" spans="1:3" ht="16.5" customHeight="1" hidden="1" thickBot="1">
      <c r="A11" s="13" t="s">
        <v>42</v>
      </c>
      <c r="B11" s="12" t="s">
        <v>41</v>
      </c>
      <c r="C11" s="149">
        <f>C18</f>
        <v>0</v>
      </c>
    </row>
    <row r="12" spans="1:3" ht="32.25" customHeight="1" hidden="1" thickBot="1">
      <c r="A12" s="8" t="s">
        <v>44</v>
      </c>
      <c r="B12" s="14" t="s">
        <v>43</v>
      </c>
      <c r="C12" s="150">
        <v>0</v>
      </c>
    </row>
    <row r="13" spans="1:3" ht="32.25" customHeight="1" hidden="1" thickBot="1">
      <c r="A13" s="8" t="s">
        <v>46</v>
      </c>
      <c r="B13" s="14" t="s">
        <v>45</v>
      </c>
      <c r="C13" s="150">
        <v>0</v>
      </c>
    </row>
    <row r="14" spans="1:3" ht="32.25" customHeight="1" hidden="1" thickBot="1">
      <c r="A14" s="8" t="s">
        <v>48</v>
      </c>
      <c r="B14" s="14" t="s">
        <v>47</v>
      </c>
      <c r="C14" s="150">
        <v>0</v>
      </c>
    </row>
    <row r="15" spans="1:3" ht="32.25" customHeight="1" hidden="1" thickBot="1">
      <c r="A15" s="8" t="s">
        <v>314</v>
      </c>
      <c r="B15" s="14" t="s">
        <v>313</v>
      </c>
      <c r="C15" s="150">
        <v>0</v>
      </c>
    </row>
    <row r="16" spans="1:3" ht="32.25" customHeight="1" hidden="1" thickBot="1">
      <c r="A16" s="8" t="s">
        <v>316</v>
      </c>
      <c r="B16" s="14" t="s">
        <v>315</v>
      </c>
      <c r="C16" s="150">
        <v>0</v>
      </c>
    </row>
    <row r="17" spans="1:3" ht="48" customHeight="1" hidden="1" thickBot="1">
      <c r="A17" s="13" t="s">
        <v>318</v>
      </c>
      <c r="B17" s="12" t="s">
        <v>317</v>
      </c>
      <c r="C17" s="149">
        <f>C19</f>
        <v>0</v>
      </c>
    </row>
    <row r="18" spans="1:3" ht="48" customHeight="1" hidden="1" thickBot="1">
      <c r="A18" s="13" t="s">
        <v>70</v>
      </c>
      <c r="B18" s="12" t="s">
        <v>69</v>
      </c>
      <c r="C18" s="149">
        <f>C20</f>
        <v>0</v>
      </c>
    </row>
    <row r="19" spans="1:3" ht="63.75" customHeight="1" hidden="1" thickBot="1">
      <c r="A19" s="8" t="s">
        <v>229</v>
      </c>
      <c r="B19" s="14" t="s">
        <v>228</v>
      </c>
      <c r="C19" s="150">
        <v>0</v>
      </c>
    </row>
    <row r="20" spans="1:3" ht="48" customHeight="1" hidden="1" thickBot="1">
      <c r="A20" s="8" t="s">
        <v>330</v>
      </c>
      <c r="B20" s="14" t="s">
        <v>329</v>
      </c>
      <c r="C20" s="150">
        <v>0</v>
      </c>
    </row>
    <row r="21" spans="1:3" ht="32.25" customHeight="1" hidden="1" thickBot="1">
      <c r="A21" s="8" t="s">
        <v>269</v>
      </c>
      <c r="B21" s="14" t="s">
        <v>268</v>
      </c>
      <c r="C21" s="150">
        <v>0</v>
      </c>
    </row>
    <row r="22" spans="1:3" ht="32.25" customHeight="1" hidden="1" thickBot="1">
      <c r="A22" s="8" t="s">
        <v>4</v>
      </c>
      <c r="B22" s="14" t="s">
        <v>270</v>
      </c>
      <c r="C22" s="150">
        <v>0</v>
      </c>
    </row>
    <row r="23" spans="1:3" ht="48" customHeight="1" hidden="1" thickBot="1">
      <c r="A23" s="8" t="s">
        <v>6</v>
      </c>
      <c r="B23" s="14" t="s">
        <v>5</v>
      </c>
      <c r="C23" s="150">
        <v>0</v>
      </c>
    </row>
    <row r="24" spans="1:5" ht="25.5" customHeight="1" thickBot="1">
      <c r="A24" s="13" t="s">
        <v>8</v>
      </c>
      <c r="B24" s="12" t="s">
        <v>7</v>
      </c>
      <c r="C24" s="148">
        <f>C25+C26</f>
        <v>3590207.9099999666</v>
      </c>
      <c r="D24" s="148">
        <f>D25+D26</f>
        <v>0</v>
      </c>
      <c r="E24" s="148">
        <f>E25+E26</f>
        <v>0</v>
      </c>
    </row>
    <row r="25" spans="1:5" ht="24" customHeight="1" thickBot="1">
      <c r="A25" s="9" t="s">
        <v>10</v>
      </c>
      <c r="B25" s="11" t="s">
        <v>9</v>
      </c>
      <c r="C25" s="150">
        <v>-321146541.29</v>
      </c>
      <c r="D25" s="150">
        <v>-305015255</v>
      </c>
      <c r="E25" s="150">
        <v>-303805807</v>
      </c>
    </row>
    <row r="26" spans="1:5" ht="19.5" customHeight="1" thickBot="1">
      <c r="A26" s="8" t="s">
        <v>12</v>
      </c>
      <c r="B26" s="14" t="s">
        <v>11</v>
      </c>
      <c r="C26" s="559">
        <v>324736749.2</v>
      </c>
      <c r="D26" s="150">
        <v>305015255</v>
      </c>
      <c r="E26" s="150">
        <v>303805807</v>
      </c>
    </row>
    <row r="27" spans="1:5" ht="39" customHeight="1" thickBot="1">
      <c r="A27" s="13" t="s">
        <v>14</v>
      </c>
      <c r="B27" s="12" t="s">
        <v>13</v>
      </c>
      <c r="C27" s="149">
        <f>C25</f>
        <v>-321146541.29</v>
      </c>
      <c r="D27" s="149">
        <f>D25</f>
        <v>-305015255</v>
      </c>
      <c r="E27" s="149">
        <f>E25</f>
        <v>-303805807</v>
      </c>
    </row>
    <row r="28" spans="1:5" ht="35.25" customHeight="1" thickBot="1">
      <c r="A28" s="13" t="s">
        <v>285</v>
      </c>
      <c r="B28" s="12" t="s">
        <v>284</v>
      </c>
      <c r="C28" s="149">
        <f>C25</f>
        <v>-321146541.29</v>
      </c>
      <c r="D28" s="149">
        <f>D25</f>
        <v>-305015255</v>
      </c>
      <c r="E28" s="149">
        <f>E25</f>
        <v>-303805807</v>
      </c>
    </row>
    <row r="29" spans="1:5" ht="39.75" customHeight="1" thickBot="1">
      <c r="A29" s="13" t="s">
        <v>287</v>
      </c>
      <c r="B29" s="12" t="s">
        <v>286</v>
      </c>
      <c r="C29" s="149">
        <f aca="true" t="shared" si="0" ref="C29:E30">C25</f>
        <v>-321146541.29</v>
      </c>
      <c r="D29" s="149">
        <f t="shared" si="0"/>
        <v>-305015255</v>
      </c>
      <c r="E29" s="149">
        <f t="shared" si="0"/>
        <v>-303805807</v>
      </c>
    </row>
    <row r="30" spans="1:5" ht="36.75" customHeight="1" thickBot="1">
      <c r="A30" s="13" t="s">
        <v>289</v>
      </c>
      <c r="B30" s="12" t="s">
        <v>288</v>
      </c>
      <c r="C30" s="149">
        <f t="shared" si="0"/>
        <v>324736749.2</v>
      </c>
      <c r="D30" s="149">
        <f t="shared" si="0"/>
        <v>305015255</v>
      </c>
      <c r="E30" s="149">
        <f t="shared" si="0"/>
        <v>303805807</v>
      </c>
    </row>
    <row r="31" spans="1:5" ht="26.25" customHeight="1" thickBot="1">
      <c r="A31" s="13" t="s">
        <v>291</v>
      </c>
      <c r="B31" s="12" t="s">
        <v>290</v>
      </c>
      <c r="C31" s="151">
        <f>C26</f>
        <v>324736749.2</v>
      </c>
      <c r="D31" s="151">
        <f>D26</f>
        <v>305015255</v>
      </c>
      <c r="E31" s="151">
        <f>E26</f>
        <v>303805807</v>
      </c>
    </row>
    <row r="32" spans="1:5" ht="40.5" customHeight="1">
      <c r="A32" s="79" t="s">
        <v>90</v>
      </c>
      <c r="B32" s="80" t="s">
        <v>89</v>
      </c>
      <c r="C32" s="152">
        <f>C26</f>
        <v>324736749.2</v>
      </c>
      <c r="D32" s="152">
        <f>D26</f>
        <v>305015255</v>
      </c>
      <c r="E32" s="152">
        <f>E26</f>
        <v>303805807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4">
      <selection activeCell="C31" sqref="C31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49.8515625" style="0" customWidth="1"/>
    <col min="4" max="4" width="24.28125" style="0" customWidth="1"/>
    <col min="5" max="5" width="17.00390625" style="0" customWidth="1"/>
    <col min="6" max="6" width="18.57421875" style="0" customWidth="1"/>
  </cols>
  <sheetData>
    <row r="1" spans="1:6" ht="15">
      <c r="A1" s="1"/>
      <c r="B1" s="1"/>
      <c r="F1" s="2" t="s">
        <v>192</v>
      </c>
    </row>
    <row r="2" spans="2:6" ht="15">
      <c r="B2" s="10"/>
      <c r="C2" s="571" t="s">
        <v>116</v>
      </c>
      <c r="D2" s="571"/>
      <c r="E2" s="571"/>
      <c r="F2" s="571"/>
    </row>
    <row r="3" spans="1:6" ht="15">
      <c r="A3" s="1"/>
      <c r="D3" s="571" t="s">
        <v>1327</v>
      </c>
      <c r="E3" s="571"/>
      <c r="F3" s="571"/>
    </row>
    <row r="4" spans="1:3" ht="12.75">
      <c r="A4" s="4"/>
      <c r="B4" s="4"/>
      <c r="C4" s="4"/>
    </row>
    <row r="5" spans="1:6" ht="68.25" customHeight="1">
      <c r="A5" s="582" t="s">
        <v>1183</v>
      </c>
      <c r="B5" s="582"/>
      <c r="C5" s="582"/>
      <c r="D5" s="582"/>
      <c r="E5" s="582"/>
      <c r="F5" s="582"/>
    </row>
    <row r="6" spans="1:5" ht="18.75" customHeight="1">
      <c r="A6" s="569" t="s">
        <v>1328</v>
      </c>
      <c r="B6" s="569"/>
      <c r="C6" s="569"/>
      <c r="D6" s="569"/>
      <c r="E6" s="54"/>
    </row>
    <row r="7" spans="1:4" ht="16.5" thickBot="1">
      <c r="A7" s="3"/>
      <c r="B7" s="4"/>
      <c r="C7" s="4"/>
      <c r="D7" s="195"/>
    </row>
    <row r="8" spans="1:6" ht="36.75" customHeight="1" thickBot="1">
      <c r="A8" s="592" t="s">
        <v>194</v>
      </c>
      <c r="B8" s="593"/>
      <c r="C8" s="594" t="s">
        <v>292</v>
      </c>
      <c r="D8" s="590" t="s">
        <v>689</v>
      </c>
      <c r="E8" s="590" t="s">
        <v>969</v>
      </c>
      <c r="F8" s="590" t="s">
        <v>1184</v>
      </c>
    </row>
    <row r="9" spans="1:6" ht="83.25" customHeight="1" thickBot="1">
      <c r="A9" s="5" t="s">
        <v>193</v>
      </c>
      <c r="B9" s="6" t="s">
        <v>184</v>
      </c>
      <c r="C9" s="595"/>
      <c r="D9" s="591"/>
      <c r="E9" s="591"/>
      <c r="F9" s="591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265" t="s">
        <v>117</v>
      </c>
      <c r="B11" s="588" t="s">
        <v>191</v>
      </c>
      <c r="C11" s="589"/>
      <c r="D11" s="589"/>
      <c r="E11" s="589"/>
      <c r="F11" s="589"/>
    </row>
    <row r="12" spans="1:6" ht="51" customHeight="1" thickBot="1">
      <c r="A12" s="81" t="s">
        <v>117</v>
      </c>
      <c r="B12" s="81" t="s">
        <v>20</v>
      </c>
      <c r="C12" s="82" t="s">
        <v>40</v>
      </c>
      <c r="D12" s="153">
        <f>SUM(D27:D28)</f>
        <v>3590207.9099999666</v>
      </c>
      <c r="E12" s="153">
        <f>SUM(E27:E28)</f>
        <v>0</v>
      </c>
      <c r="F12" s="153">
        <f>SUM(F27:F28)</f>
        <v>0</v>
      </c>
    </row>
    <row r="13" spans="1:4" ht="51" customHeight="1" hidden="1" thickBot="1">
      <c r="A13" s="13" t="s">
        <v>117</v>
      </c>
      <c r="B13" s="13" t="s">
        <v>42</v>
      </c>
      <c r="C13" s="12" t="s">
        <v>41</v>
      </c>
      <c r="D13" s="153">
        <f aca="true" t="shared" si="0" ref="D13:D25">SUM(D14:D15)</f>
        <v>-73473635738.50002</v>
      </c>
    </row>
    <row r="14" spans="1:4" ht="51" customHeight="1" hidden="1" thickBot="1">
      <c r="A14" s="13" t="s">
        <v>117</v>
      </c>
      <c r="B14" s="13" t="s">
        <v>44</v>
      </c>
      <c r="C14" s="12" t="s">
        <v>43</v>
      </c>
      <c r="D14" s="153">
        <f t="shared" si="0"/>
        <v>-45408583502.73001</v>
      </c>
    </row>
    <row r="15" spans="1:4" ht="51" customHeight="1" hidden="1" thickBot="1">
      <c r="A15" s="13" t="s">
        <v>117</v>
      </c>
      <c r="B15" s="13" t="s">
        <v>46</v>
      </c>
      <c r="C15" s="12" t="s">
        <v>45</v>
      </c>
      <c r="D15" s="153">
        <f t="shared" si="0"/>
        <v>-28065052235.770004</v>
      </c>
    </row>
    <row r="16" spans="1:4" ht="35.25" customHeight="1" hidden="1" thickBot="1">
      <c r="A16" s="13" t="s">
        <v>117</v>
      </c>
      <c r="B16" s="13" t="s">
        <v>48</v>
      </c>
      <c r="C16" s="12" t="s">
        <v>47</v>
      </c>
      <c r="D16" s="153">
        <f t="shared" si="0"/>
        <v>-17343531266.960003</v>
      </c>
    </row>
    <row r="17" spans="1:4" ht="34.5" customHeight="1" hidden="1" thickBot="1">
      <c r="A17" s="13" t="s">
        <v>117</v>
      </c>
      <c r="B17" s="13" t="s">
        <v>314</v>
      </c>
      <c r="C17" s="12" t="s">
        <v>313</v>
      </c>
      <c r="D17" s="153">
        <f t="shared" si="0"/>
        <v>-10721520968.810001</v>
      </c>
    </row>
    <row r="18" spans="1:4" ht="37.5" customHeight="1" hidden="1" thickBot="1">
      <c r="A18" s="13" t="s">
        <v>117</v>
      </c>
      <c r="B18" s="13" t="s">
        <v>316</v>
      </c>
      <c r="C18" s="12" t="s">
        <v>315</v>
      </c>
      <c r="D18" s="153">
        <f t="shared" si="0"/>
        <v>-6622010298.150002</v>
      </c>
    </row>
    <row r="19" spans="1:4" ht="51.75" customHeight="1" hidden="1" thickBot="1">
      <c r="A19" s="13" t="s">
        <v>117</v>
      </c>
      <c r="B19" s="13" t="s">
        <v>318</v>
      </c>
      <c r="C19" s="12" t="s">
        <v>317</v>
      </c>
      <c r="D19" s="153">
        <f t="shared" si="0"/>
        <v>-4099510670.660001</v>
      </c>
    </row>
    <row r="20" spans="1:4" ht="95.25" customHeight="1" hidden="1" thickBot="1">
      <c r="A20" s="13" t="s">
        <v>117</v>
      </c>
      <c r="B20" s="13" t="s">
        <v>70</v>
      </c>
      <c r="C20" s="12" t="s">
        <v>69</v>
      </c>
      <c r="D20" s="153">
        <f t="shared" si="0"/>
        <v>-2522499627.4900007</v>
      </c>
    </row>
    <row r="21" spans="1:4" ht="95.25" customHeight="1" hidden="1" thickBot="1">
      <c r="A21" s="13" t="s">
        <v>117</v>
      </c>
      <c r="B21" s="13" t="s">
        <v>229</v>
      </c>
      <c r="C21" s="12" t="s">
        <v>228</v>
      </c>
      <c r="D21" s="153">
        <f t="shared" si="0"/>
        <v>-1577011043.1700003</v>
      </c>
    </row>
    <row r="22" spans="1:4" ht="95.25" customHeight="1" hidden="1" thickBot="1">
      <c r="A22" s="13" t="s">
        <v>117</v>
      </c>
      <c r="B22" s="13" t="s">
        <v>330</v>
      </c>
      <c r="C22" s="12" t="s">
        <v>329</v>
      </c>
      <c r="D22" s="153">
        <f t="shared" si="0"/>
        <v>-945488584.3200002</v>
      </c>
    </row>
    <row r="23" spans="1:4" ht="48" customHeight="1" hidden="1" thickBot="1">
      <c r="A23" s="13" t="s">
        <v>117</v>
      </c>
      <c r="B23" s="13" t="s">
        <v>269</v>
      </c>
      <c r="C23" s="12" t="s">
        <v>268</v>
      </c>
      <c r="D23" s="153">
        <f t="shared" si="0"/>
        <v>-631522458.8500001</v>
      </c>
    </row>
    <row r="24" spans="1:4" ht="63.75" customHeight="1" hidden="1" thickBot="1">
      <c r="A24" s="13" t="s">
        <v>117</v>
      </c>
      <c r="B24" s="13" t="s">
        <v>4</v>
      </c>
      <c r="C24" s="12" t="s">
        <v>270</v>
      </c>
      <c r="D24" s="153">
        <f t="shared" si="0"/>
        <v>-313966125.4700001</v>
      </c>
    </row>
    <row r="25" spans="1:4" ht="79.5" customHeight="1" hidden="1" thickBot="1">
      <c r="A25" s="13" t="s">
        <v>117</v>
      </c>
      <c r="B25" s="13" t="s">
        <v>6</v>
      </c>
      <c r="C25" s="12" t="s">
        <v>5</v>
      </c>
      <c r="D25" s="153">
        <f t="shared" si="0"/>
        <v>-317556333.38000005</v>
      </c>
    </row>
    <row r="26" spans="1:6" ht="16.5" thickBot="1">
      <c r="A26" s="13" t="s">
        <v>117</v>
      </c>
      <c r="B26" s="13" t="s">
        <v>21</v>
      </c>
      <c r="C26" s="12" t="s">
        <v>7</v>
      </c>
      <c r="D26" s="153">
        <f>SUM(D27:D28)</f>
        <v>3590207.9099999666</v>
      </c>
      <c r="E26" s="153">
        <f>SUM(E27:E28)</f>
        <v>0</v>
      </c>
      <c r="F26" s="153">
        <f>SUM(F27:F28)</f>
        <v>0</v>
      </c>
    </row>
    <row r="27" spans="1:6" ht="16.5" thickBot="1">
      <c r="A27" s="8" t="s">
        <v>117</v>
      </c>
      <c r="B27" s="9" t="s">
        <v>22</v>
      </c>
      <c r="C27" s="11" t="s">
        <v>9</v>
      </c>
      <c r="D27" s="150">
        <v>-321146541.29</v>
      </c>
      <c r="E27" s="150">
        <v>-305015255</v>
      </c>
      <c r="F27" s="150">
        <v>-303805807</v>
      </c>
    </row>
    <row r="28" spans="1:6" ht="16.5" thickBot="1">
      <c r="A28" s="8" t="s">
        <v>117</v>
      </c>
      <c r="B28" s="8" t="s">
        <v>23</v>
      </c>
      <c r="C28" s="14" t="s">
        <v>11</v>
      </c>
      <c r="D28" s="559">
        <v>324736749.2</v>
      </c>
      <c r="E28" s="150">
        <v>305015255</v>
      </c>
      <c r="F28" s="150">
        <v>303805807</v>
      </c>
    </row>
    <row r="29" spans="1:6" ht="32.25" thickBot="1">
      <c r="A29" s="13" t="s">
        <v>117</v>
      </c>
      <c r="B29" s="13" t="s">
        <v>24</v>
      </c>
      <c r="C29" s="12" t="s">
        <v>13</v>
      </c>
      <c r="D29" s="153">
        <f>SUM(D27)</f>
        <v>-321146541.29</v>
      </c>
      <c r="E29" s="153">
        <f>SUM(E27)</f>
        <v>-305015255</v>
      </c>
      <c r="F29" s="153">
        <f>SUM(F27)</f>
        <v>-303805807</v>
      </c>
    </row>
    <row r="30" spans="1:6" ht="32.25" thickBot="1">
      <c r="A30" s="13" t="s">
        <v>117</v>
      </c>
      <c r="B30" s="13" t="s">
        <v>25</v>
      </c>
      <c r="C30" s="12" t="s">
        <v>284</v>
      </c>
      <c r="D30" s="153">
        <f>SUM(D27)</f>
        <v>-321146541.29</v>
      </c>
      <c r="E30" s="153">
        <f>SUM(E27)</f>
        <v>-305015255</v>
      </c>
      <c r="F30" s="153">
        <f>SUM(F27)</f>
        <v>-303805807</v>
      </c>
    </row>
    <row r="31" spans="1:6" ht="32.25" thickBot="1">
      <c r="A31" s="13" t="s">
        <v>117</v>
      </c>
      <c r="B31" s="13" t="s">
        <v>126</v>
      </c>
      <c r="C31" s="12" t="s">
        <v>286</v>
      </c>
      <c r="D31" s="153">
        <f>SUM(D29)</f>
        <v>-321146541.29</v>
      </c>
      <c r="E31" s="153">
        <f>SUM(E29)</f>
        <v>-305015255</v>
      </c>
      <c r="F31" s="153">
        <f>SUM(F29)</f>
        <v>-303805807</v>
      </c>
    </row>
    <row r="32" spans="1:6" ht="16.5" thickBot="1">
      <c r="A32" s="13" t="s">
        <v>117</v>
      </c>
      <c r="B32" s="13" t="s">
        <v>127</v>
      </c>
      <c r="C32" s="12" t="s">
        <v>288</v>
      </c>
      <c r="D32" s="153">
        <f>SUM(D28)</f>
        <v>324736749.2</v>
      </c>
      <c r="E32" s="153">
        <f>SUM(E28)</f>
        <v>305015255</v>
      </c>
      <c r="F32" s="153">
        <f>SUM(F28)</f>
        <v>303805807</v>
      </c>
    </row>
    <row r="33" spans="1:6" ht="32.25" thickBot="1">
      <c r="A33" s="13" t="s">
        <v>117</v>
      </c>
      <c r="B33" s="13" t="s">
        <v>128</v>
      </c>
      <c r="C33" s="12" t="s">
        <v>290</v>
      </c>
      <c r="D33" s="153">
        <f>SUM(D28)</f>
        <v>324736749.2</v>
      </c>
      <c r="E33" s="153">
        <f>SUM(E28)</f>
        <v>305015255</v>
      </c>
      <c r="F33" s="153">
        <f>SUM(F28)</f>
        <v>303805807</v>
      </c>
    </row>
    <row r="34" spans="1:6" ht="32.25" thickBot="1">
      <c r="A34" s="13" t="s">
        <v>117</v>
      </c>
      <c r="B34" s="13" t="s">
        <v>129</v>
      </c>
      <c r="C34" s="12" t="s">
        <v>89</v>
      </c>
      <c r="D34" s="153">
        <f>SUM(D28)</f>
        <v>324736749.2</v>
      </c>
      <c r="E34" s="153">
        <f>SUM(E28)</f>
        <v>305015255</v>
      </c>
      <c r="F34" s="153">
        <f>SUM(F28)</f>
        <v>303805807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4"/>
  <sheetViews>
    <sheetView tabSelected="1" zoomScale="80" zoomScaleNormal="80" workbookViewId="0" topLeftCell="A286">
      <selection activeCell="A294" sqref="A294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5" width="14.7109375" style="0" customWidth="1"/>
    <col min="6" max="6" width="17.140625" style="0" customWidth="1"/>
    <col min="7" max="7" width="19.140625" style="0" customWidth="1"/>
    <col min="8" max="8" width="16.57421875" style="519" customWidth="1"/>
    <col min="9" max="9" width="14.00390625" style="0" customWidth="1"/>
  </cols>
  <sheetData>
    <row r="1" spans="1:6" ht="12.75" customHeight="1">
      <c r="A1" s="571" t="s">
        <v>160</v>
      </c>
      <c r="B1" s="571"/>
      <c r="C1" s="571"/>
      <c r="D1" s="571"/>
      <c r="E1" s="571"/>
      <c r="F1" s="571"/>
    </row>
    <row r="2" spans="1:6" ht="12.75" customHeight="1">
      <c r="A2" s="571" t="s">
        <v>116</v>
      </c>
      <c r="B2" s="571"/>
      <c r="C2" s="571"/>
      <c r="D2" s="571"/>
      <c r="E2" s="571"/>
      <c r="F2" s="571"/>
    </row>
    <row r="3" spans="1:6" ht="15">
      <c r="A3" s="571" t="s">
        <v>1329</v>
      </c>
      <c r="B3" s="571"/>
      <c r="C3" s="571"/>
      <c r="D3" s="571"/>
      <c r="E3" s="571"/>
      <c r="F3" s="571"/>
    </row>
    <row r="4" ht="15">
      <c r="B4" s="2"/>
    </row>
    <row r="5" spans="1:6" ht="119.25" customHeight="1">
      <c r="A5" s="582" t="s">
        <v>1185</v>
      </c>
      <c r="B5" s="582"/>
      <c r="C5" s="582"/>
      <c r="D5" s="582"/>
      <c r="E5" s="582"/>
      <c r="F5" s="582"/>
    </row>
    <row r="6" spans="1:6" ht="15.75">
      <c r="A6" s="569" t="s">
        <v>74</v>
      </c>
      <c r="B6" s="569"/>
      <c r="C6" s="569"/>
      <c r="D6" s="569"/>
      <c r="E6" s="569"/>
      <c r="F6" s="569"/>
    </row>
    <row r="7" spans="1:2" ht="13.5" thickBot="1">
      <c r="A7" s="4"/>
      <c r="B7" s="15"/>
    </row>
    <row r="8" spans="1:6" ht="37.5" customHeight="1">
      <c r="A8" s="600" t="s">
        <v>163</v>
      </c>
      <c r="B8" s="596" t="s">
        <v>328</v>
      </c>
      <c r="C8" s="598" t="s">
        <v>334</v>
      </c>
      <c r="D8" s="600" t="s">
        <v>1186</v>
      </c>
      <c r="E8" s="602"/>
      <c r="F8" s="603"/>
    </row>
    <row r="9" spans="1:6" ht="30" customHeight="1" thickBot="1">
      <c r="A9" s="601"/>
      <c r="B9" s="597"/>
      <c r="C9" s="599"/>
      <c r="D9" s="447" t="s">
        <v>236</v>
      </c>
      <c r="E9" s="507" t="s">
        <v>664</v>
      </c>
      <c r="F9" s="508" t="s">
        <v>237</v>
      </c>
    </row>
    <row r="10" spans="1:6" ht="16.5" customHeight="1" thickBot="1">
      <c r="A10" s="450">
        <v>1</v>
      </c>
      <c r="B10" s="451">
        <v>2</v>
      </c>
      <c r="C10" s="483">
        <v>3</v>
      </c>
      <c r="D10" s="450">
        <v>4</v>
      </c>
      <c r="E10" s="452">
        <v>4</v>
      </c>
      <c r="F10" s="453">
        <v>5</v>
      </c>
    </row>
    <row r="11" spans="1:6" ht="48" thickBot="1">
      <c r="A11" s="93" t="s">
        <v>714</v>
      </c>
      <c r="B11" s="133" t="s">
        <v>356</v>
      </c>
      <c r="C11" s="159"/>
      <c r="D11" s="160">
        <f>D12</f>
        <v>-816000</v>
      </c>
      <c r="E11" s="98">
        <f>E12</f>
        <v>0</v>
      </c>
      <c r="F11" s="166">
        <f>F12</f>
        <v>999333.3300000001</v>
      </c>
    </row>
    <row r="12" spans="1:6" ht="47.25">
      <c r="A12" s="90" t="s">
        <v>360</v>
      </c>
      <c r="B12" s="91" t="s">
        <v>357</v>
      </c>
      <c r="C12" s="92"/>
      <c r="D12" s="179">
        <f>SUM(D14:D16)</f>
        <v>-816000</v>
      </c>
      <c r="E12" s="179">
        <f>E13+E15</f>
        <v>0</v>
      </c>
      <c r="F12" s="210">
        <f>F13+F15</f>
        <v>999333.3300000001</v>
      </c>
    </row>
    <row r="13" spans="1:9" ht="31.5">
      <c r="A13" s="211" t="s">
        <v>1021</v>
      </c>
      <c r="B13" s="21" t="s">
        <v>358</v>
      </c>
      <c r="C13" s="85"/>
      <c r="D13" s="176"/>
      <c r="E13" s="176">
        <f>SUM(E14)</f>
        <v>0</v>
      </c>
      <c r="F13" s="212">
        <f>SUM(F14)</f>
        <v>700000</v>
      </c>
      <c r="I13" s="222"/>
    </row>
    <row r="14" spans="1:9" ht="63">
      <c r="A14" s="33" t="s">
        <v>633</v>
      </c>
      <c r="B14" s="22" t="s">
        <v>359</v>
      </c>
      <c r="C14" s="86">
        <v>200</v>
      </c>
      <c r="D14" s="154">
        <v>-360000</v>
      </c>
      <c r="E14" s="154"/>
      <c r="F14" s="213">
        <v>700000</v>
      </c>
      <c r="H14" s="520"/>
      <c r="I14" s="273"/>
    </row>
    <row r="15" spans="1:9" ht="31.5">
      <c r="A15" s="211" t="s">
        <v>993</v>
      </c>
      <c r="B15" s="21" t="s">
        <v>991</v>
      </c>
      <c r="C15" s="85"/>
      <c r="D15" s="143"/>
      <c r="E15" s="442">
        <f>E16</f>
        <v>0</v>
      </c>
      <c r="F15" s="443">
        <f>F16</f>
        <v>299333.33</v>
      </c>
      <c r="H15" s="520"/>
      <c r="I15" s="273"/>
    </row>
    <row r="16" spans="1:9" ht="79.5" thickBot="1">
      <c r="A16" s="274" t="s">
        <v>634</v>
      </c>
      <c r="B16" s="275" t="s">
        <v>992</v>
      </c>
      <c r="C16" s="276">
        <v>200</v>
      </c>
      <c r="D16" s="277">
        <v>-456000</v>
      </c>
      <c r="E16" s="277"/>
      <c r="F16" s="278">
        <v>299333.33</v>
      </c>
      <c r="H16" s="520"/>
      <c r="I16" s="273"/>
    </row>
    <row r="17" spans="1:9" ht="32.25" thickBot="1">
      <c r="A17" s="93" t="s">
        <v>976</v>
      </c>
      <c r="B17" s="96" t="s">
        <v>361</v>
      </c>
      <c r="C17" s="97"/>
      <c r="D17" s="180" t="e">
        <f>D18+D24+#REF!+#REF!+#REF!+#REF!</f>
        <v>#REF!</v>
      </c>
      <c r="E17" s="172">
        <f>E18+E24+E46+E49</f>
        <v>0</v>
      </c>
      <c r="F17" s="172">
        <f>F18+F24+F46+F49</f>
        <v>41353637.42</v>
      </c>
      <c r="H17" s="521"/>
      <c r="I17" s="15"/>
    </row>
    <row r="18" spans="1:6" ht="31.5">
      <c r="A18" s="100" t="s">
        <v>362</v>
      </c>
      <c r="B18" s="91" t="s">
        <v>363</v>
      </c>
      <c r="C18" s="92"/>
      <c r="D18" s="179">
        <f>SUM(D20:D20)</f>
        <v>-47100</v>
      </c>
      <c r="E18" s="179">
        <f>E19+E21</f>
        <v>0</v>
      </c>
      <c r="F18" s="210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6"/>
      <c r="E19" s="176">
        <f>SUM(E20:E20)</f>
        <v>0</v>
      </c>
      <c r="F19" s="212">
        <f>SUM(F20:F20)</f>
        <v>81200</v>
      </c>
    </row>
    <row r="20" spans="1:6" ht="94.5">
      <c r="A20" s="83" t="s">
        <v>1061</v>
      </c>
      <c r="B20" s="22" t="s">
        <v>366</v>
      </c>
      <c r="C20" s="86">
        <v>200</v>
      </c>
      <c r="D20" s="154">
        <v>-47100</v>
      </c>
      <c r="E20" s="154"/>
      <c r="F20" s="213">
        <v>81200</v>
      </c>
    </row>
    <row r="21" spans="1:6" ht="31.5">
      <c r="A21" s="263" t="s">
        <v>1002</v>
      </c>
      <c r="B21" s="206" t="s">
        <v>994</v>
      </c>
      <c r="C21" s="207"/>
      <c r="D21" s="208"/>
      <c r="E21" s="208">
        <f>SUM(E22:E23)</f>
        <v>0</v>
      </c>
      <c r="F21" s="216">
        <f>SUM(F22:F23)</f>
        <v>1223568.82</v>
      </c>
    </row>
    <row r="22" spans="1:6" ht="63">
      <c r="A22" s="87" t="s">
        <v>655</v>
      </c>
      <c r="B22" s="22" t="s">
        <v>995</v>
      </c>
      <c r="C22" s="86">
        <v>200</v>
      </c>
      <c r="D22" s="154"/>
      <c r="E22" s="154"/>
      <c r="F22" s="111">
        <v>18082.3</v>
      </c>
    </row>
    <row r="23" spans="1:6" ht="63">
      <c r="A23" s="87" t="s">
        <v>508</v>
      </c>
      <c r="B23" s="22" t="s">
        <v>995</v>
      </c>
      <c r="C23" s="86">
        <v>300</v>
      </c>
      <c r="D23" s="154">
        <v>30000</v>
      </c>
      <c r="E23" s="154"/>
      <c r="F23" s="213">
        <v>1205486.52</v>
      </c>
    </row>
    <row r="24" spans="1:6" ht="31.5">
      <c r="A24" s="88" t="s">
        <v>367</v>
      </c>
      <c r="B24" s="21" t="s">
        <v>368</v>
      </c>
      <c r="C24" s="85"/>
      <c r="D24" s="176" t="e">
        <f>SUM(D28:D232)</f>
        <v>#REF!</v>
      </c>
      <c r="E24" s="176">
        <f>E25+E27+E44</f>
        <v>0</v>
      </c>
      <c r="F24" s="212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6"/>
      <c r="E25" s="176">
        <f>E26</f>
        <v>0</v>
      </c>
      <c r="F25" s="212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4">
        <v>1001205</v>
      </c>
      <c r="E26" s="154"/>
      <c r="F26" s="213">
        <v>1244074</v>
      </c>
    </row>
    <row r="27" spans="1:6" ht="78.75">
      <c r="A27" s="215" t="s">
        <v>1111</v>
      </c>
      <c r="B27" s="206" t="s">
        <v>373</v>
      </c>
      <c r="C27" s="204"/>
      <c r="D27" s="205"/>
      <c r="E27" s="208">
        <f>SUM(E28:E43)</f>
        <v>0</v>
      </c>
      <c r="F27" s="216">
        <f>SUM(F28:F43)</f>
        <v>28238632.990000002</v>
      </c>
    </row>
    <row r="28" spans="1:6" ht="78.75">
      <c r="A28" s="87" t="s">
        <v>834</v>
      </c>
      <c r="B28" s="22" t="s">
        <v>375</v>
      </c>
      <c r="C28" s="86">
        <v>100</v>
      </c>
      <c r="D28" s="154">
        <v>15078984</v>
      </c>
      <c r="E28" s="154"/>
      <c r="F28" s="213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4">
        <v>5279911</v>
      </c>
      <c r="E29" s="154"/>
      <c r="F29" s="213">
        <v>1575281.03</v>
      </c>
    </row>
    <row r="30" spans="1:6" ht="31.5">
      <c r="A30" s="87" t="s">
        <v>1141</v>
      </c>
      <c r="B30" s="22" t="s">
        <v>375</v>
      </c>
      <c r="C30" s="86">
        <v>300</v>
      </c>
      <c r="D30" s="154"/>
      <c r="E30" s="154"/>
      <c r="F30" s="213"/>
    </row>
    <row r="31" spans="1:6" ht="31.5">
      <c r="A31" s="87" t="s">
        <v>374</v>
      </c>
      <c r="B31" s="22" t="s">
        <v>375</v>
      </c>
      <c r="C31" s="86">
        <v>800</v>
      </c>
      <c r="D31" s="154">
        <v>257000</v>
      </c>
      <c r="E31" s="154"/>
      <c r="F31" s="213">
        <v>58000</v>
      </c>
    </row>
    <row r="32" spans="1:6" ht="78.75">
      <c r="A32" s="144" t="s">
        <v>1088</v>
      </c>
      <c r="B32" s="145" t="s">
        <v>602</v>
      </c>
      <c r="C32" s="86">
        <v>100</v>
      </c>
      <c r="D32" s="154"/>
      <c r="E32" s="154"/>
      <c r="F32" s="233">
        <v>468720</v>
      </c>
    </row>
    <row r="33" spans="1:6" ht="78.75">
      <c r="A33" s="144" t="s">
        <v>376</v>
      </c>
      <c r="B33" s="145" t="s">
        <v>378</v>
      </c>
      <c r="C33" s="86">
        <v>100</v>
      </c>
      <c r="D33" s="154">
        <v>644418</v>
      </c>
      <c r="E33" s="154"/>
      <c r="F33" s="234">
        <v>227856</v>
      </c>
    </row>
    <row r="34" spans="1:6" ht="47.25">
      <c r="A34" s="87" t="s">
        <v>636</v>
      </c>
      <c r="B34" s="145" t="s">
        <v>378</v>
      </c>
      <c r="C34" s="86">
        <v>200</v>
      </c>
      <c r="D34" s="154">
        <v>422600</v>
      </c>
      <c r="E34" s="154"/>
      <c r="F34" s="111">
        <v>520368</v>
      </c>
    </row>
    <row r="35" spans="1:6" ht="31.5">
      <c r="A35" s="87" t="s">
        <v>1042</v>
      </c>
      <c r="B35" s="145" t="s">
        <v>378</v>
      </c>
      <c r="C35" s="86">
        <v>300</v>
      </c>
      <c r="D35" s="154"/>
      <c r="E35" s="154"/>
      <c r="F35" s="111">
        <v>17280</v>
      </c>
    </row>
    <row r="36" spans="1:6" ht="31.5">
      <c r="A36" s="87" t="s">
        <v>377</v>
      </c>
      <c r="B36" s="145" t="s">
        <v>378</v>
      </c>
      <c r="C36" s="86">
        <v>800</v>
      </c>
      <c r="D36" s="154">
        <v>12000</v>
      </c>
      <c r="E36" s="154"/>
      <c r="F36" s="111">
        <v>1000</v>
      </c>
    </row>
    <row r="37" spans="1:6" ht="78.75">
      <c r="A37" s="144" t="s">
        <v>587</v>
      </c>
      <c r="B37" s="145" t="s">
        <v>380</v>
      </c>
      <c r="C37" s="86">
        <v>100</v>
      </c>
      <c r="D37" s="154">
        <v>3118930</v>
      </c>
      <c r="E37" s="154"/>
      <c r="F37" s="529">
        <v>4097951.16</v>
      </c>
    </row>
    <row r="38" spans="1:7" ht="47.25">
      <c r="A38" s="87" t="s">
        <v>637</v>
      </c>
      <c r="B38" s="145" t="s">
        <v>380</v>
      </c>
      <c r="C38" s="86">
        <v>200</v>
      </c>
      <c r="D38" s="154">
        <v>266570</v>
      </c>
      <c r="E38" s="154"/>
      <c r="F38" s="526">
        <v>794901.78</v>
      </c>
      <c r="G38" s="273"/>
    </row>
    <row r="39" spans="1:8" ht="36.75" customHeight="1">
      <c r="A39" s="87" t="s">
        <v>379</v>
      </c>
      <c r="B39" s="527" t="s">
        <v>380</v>
      </c>
      <c r="C39" s="270">
        <v>800</v>
      </c>
      <c r="D39" s="154"/>
      <c r="E39" s="154"/>
      <c r="F39" s="526">
        <v>0</v>
      </c>
      <c r="H39" s="525"/>
    </row>
    <row r="40" spans="1:6" ht="78.75">
      <c r="A40" s="144" t="s">
        <v>610</v>
      </c>
      <c r="B40" s="145" t="s">
        <v>382</v>
      </c>
      <c r="C40" s="86">
        <v>100</v>
      </c>
      <c r="D40" s="154">
        <v>1400000</v>
      </c>
      <c r="E40" s="154"/>
      <c r="F40" s="174">
        <v>1101757.62</v>
      </c>
    </row>
    <row r="41" spans="1:6" ht="47.25">
      <c r="A41" s="87" t="s">
        <v>638</v>
      </c>
      <c r="B41" s="145" t="s">
        <v>382</v>
      </c>
      <c r="C41" s="86">
        <v>200</v>
      </c>
      <c r="D41" s="154"/>
      <c r="E41" s="154"/>
      <c r="F41" s="213">
        <v>226476.4</v>
      </c>
    </row>
    <row r="42" spans="1:6" ht="63">
      <c r="A42" s="99" t="s">
        <v>639</v>
      </c>
      <c r="B42" s="27" t="s">
        <v>383</v>
      </c>
      <c r="C42" s="95">
        <v>200</v>
      </c>
      <c r="D42" s="143"/>
      <c r="E42" s="143"/>
      <c r="F42" s="214"/>
    </row>
    <row r="43" spans="1:6" ht="63">
      <c r="A43" s="87" t="s">
        <v>640</v>
      </c>
      <c r="B43" s="22" t="s">
        <v>384</v>
      </c>
      <c r="C43" s="86">
        <v>200</v>
      </c>
      <c r="D43" s="154">
        <v>302040</v>
      </c>
      <c r="E43" s="154"/>
      <c r="F43" s="111">
        <v>386105</v>
      </c>
    </row>
    <row r="44" spans="1:6" ht="15.75">
      <c r="A44" s="215" t="s">
        <v>385</v>
      </c>
      <c r="B44" s="206" t="s">
        <v>386</v>
      </c>
      <c r="C44" s="207"/>
      <c r="D44" s="208"/>
      <c r="E44" s="208">
        <f>E45</f>
        <v>0</v>
      </c>
      <c r="F44" s="216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4">
        <v>400000</v>
      </c>
      <c r="E45" s="154"/>
      <c r="F45" s="213">
        <v>547074</v>
      </c>
    </row>
    <row r="46" spans="1:6" ht="31.5">
      <c r="A46" s="215" t="s">
        <v>388</v>
      </c>
      <c r="B46" s="206" t="s">
        <v>390</v>
      </c>
      <c r="C46" s="207"/>
      <c r="D46" s="208"/>
      <c r="E46" s="208">
        <f>E47</f>
        <v>0</v>
      </c>
      <c r="F46" s="216">
        <f>F47</f>
        <v>238349.56</v>
      </c>
    </row>
    <row r="47" spans="1:6" ht="63">
      <c r="A47" s="215" t="s">
        <v>389</v>
      </c>
      <c r="B47" s="206" t="s">
        <v>391</v>
      </c>
      <c r="C47" s="207"/>
      <c r="D47" s="208"/>
      <c r="E47" s="208">
        <f>E48</f>
        <v>0</v>
      </c>
      <c r="F47" s="216">
        <f>F48</f>
        <v>238349.56</v>
      </c>
    </row>
    <row r="48" spans="1:6" ht="94.5">
      <c r="A48" s="87" t="s">
        <v>1115</v>
      </c>
      <c r="B48" s="22" t="s">
        <v>392</v>
      </c>
      <c r="C48" s="86">
        <v>200</v>
      </c>
      <c r="D48" s="154"/>
      <c r="E48" s="154"/>
      <c r="F48" s="213">
        <v>238349.56</v>
      </c>
    </row>
    <row r="49" spans="1:6" ht="31.5">
      <c r="A49" s="215" t="s">
        <v>1043</v>
      </c>
      <c r="B49" s="206" t="s">
        <v>996</v>
      </c>
      <c r="C49" s="207"/>
      <c r="D49" s="154"/>
      <c r="E49" s="208">
        <f>E50</f>
        <v>0</v>
      </c>
      <c r="F49" s="216">
        <f>F50</f>
        <v>9780738.05</v>
      </c>
    </row>
    <row r="50" spans="1:6" ht="31.5">
      <c r="A50" s="215" t="s">
        <v>1020</v>
      </c>
      <c r="B50" s="206" t="s">
        <v>997</v>
      </c>
      <c r="C50" s="207"/>
      <c r="D50" s="154"/>
      <c r="E50" s="208">
        <f>SUM(E51:E53)</f>
        <v>0</v>
      </c>
      <c r="F50" s="216">
        <f>SUM(F51:F53)</f>
        <v>9780738.05</v>
      </c>
    </row>
    <row r="51" spans="1:6" ht="78.75">
      <c r="A51" s="301" t="s">
        <v>1079</v>
      </c>
      <c r="B51" s="23" t="s">
        <v>998</v>
      </c>
      <c r="C51" s="170">
        <v>100</v>
      </c>
      <c r="D51" s="171"/>
      <c r="E51" s="171"/>
      <c r="F51" s="182">
        <v>3359793</v>
      </c>
    </row>
    <row r="52" spans="1:6" ht="47.25">
      <c r="A52" s="301" t="s">
        <v>1077</v>
      </c>
      <c r="B52" s="23" t="s">
        <v>998</v>
      </c>
      <c r="C52" s="86">
        <v>200</v>
      </c>
      <c r="D52" s="154"/>
      <c r="E52" s="154"/>
      <c r="F52" s="213">
        <v>6288945.05</v>
      </c>
    </row>
    <row r="53" spans="1:6" ht="32.25" thickBot="1">
      <c r="A53" s="301" t="s">
        <v>1078</v>
      </c>
      <c r="B53" s="23" t="s">
        <v>998</v>
      </c>
      <c r="C53" s="86">
        <v>800</v>
      </c>
      <c r="D53" s="154"/>
      <c r="E53" s="154"/>
      <c r="F53" s="213">
        <v>132000</v>
      </c>
    </row>
    <row r="54" spans="1:6" ht="32.25" thickBot="1">
      <c r="A54" s="161" t="s">
        <v>715</v>
      </c>
      <c r="B54" s="96" t="s">
        <v>395</v>
      </c>
      <c r="C54" s="97"/>
      <c r="D54" s="180">
        <f>D55</f>
        <v>-1714607.6</v>
      </c>
      <c r="E54" s="180">
        <f>E55+E64</f>
        <v>0</v>
      </c>
      <c r="F54" s="98">
        <f>F55+F64</f>
        <v>8159637.800000001</v>
      </c>
    </row>
    <row r="55" spans="1:6" ht="31.5">
      <c r="A55" s="258" t="s">
        <v>1004</v>
      </c>
      <c r="B55" s="259" t="s">
        <v>396</v>
      </c>
      <c r="C55" s="260"/>
      <c r="D55" s="261">
        <f>SUM(D57:D61)</f>
        <v>-1714607.6</v>
      </c>
      <c r="E55" s="261">
        <f>E56</f>
        <v>0</v>
      </c>
      <c r="F55" s="262">
        <f>F56</f>
        <v>8139637.800000001</v>
      </c>
    </row>
    <row r="56" spans="1:6" ht="31.5">
      <c r="A56" s="217" t="s">
        <v>1003</v>
      </c>
      <c r="B56" s="91" t="s">
        <v>397</v>
      </c>
      <c r="C56" s="92"/>
      <c r="D56" s="179"/>
      <c r="E56" s="179">
        <f>SUM(E57:E63)</f>
        <v>0</v>
      </c>
      <c r="F56" s="210">
        <f>SUM(F57:F63)</f>
        <v>8139637.800000001</v>
      </c>
    </row>
    <row r="57" spans="1:6" ht="47.25">
      <c r="A57" s="84" t="s">
        <v>1005</v>
      </c>
      <c r="B57" s="22" t="s">
        <v>398</v>
      </c>
      <c r="C57" s="86">
        <v>200</v>
      </c>
      <c r="D57" s="154">
        <v>-1714607.6</v>
      </c>
      <c r="E57" s="154"/>
      <c r="F57" s="213">
        <v>2500000</v>
      </c>
    </row>
    <row r="58" spans="1:6" ht="47.25">
      <c r="A58" s="84" t="s">
        <v>1006</v>
      </c>
      <c r="B58" s="22" t="s">
        <v>1044</v>
      </c>
      <c r="C58" s="86">
        <v>200</v>
      </c>
      <c r="D58" s="154"/>
      <c r="E58" s="154"/>
      <c r="F58" s="213">
        <v>3537846</v>
      </c>
    </row>
    <row r="59" spans="1:6" ht="31.5">
      <c r="A59" s="84" t="s">
        <v>1022</v>
      </c>
      <c r="B59" s="22" t="s">
        <v>1045</v>
      </c>
      <c r="C59" s="86">
        <v>200</v>
      </c>
      <c r="D59" s="154"/>
      <c r="E59" s="154"/>
      <c r="F59" s="213">
        <v>30000</v>
      </c>
    </row>
    <row r="60" spans="1:6" ht="47.25">
      <c r="A60" s="84" t="s">
        <v>1103</v>
      </c>
      <c r="B60" s="22" t="s">
        <v>1046</v>
      </c>
      <c r="C60" s="86">
        <v>200</v>
      </c>
      <c r="D60" s="154"/>
      <c r="E60" s="154"/>
      <c r="F60" s="213">
        <v>130437.7</v>
      </c>
    </row>
    <row r="61" spans="1:6" ht="204.75">
      <c r="A61" s="84" t="s">
        <v>826</v>
      </c>
      <c r="B61" s="22" t="s">
        <v>824</v>
      </c>
      <c r="C61" s="86">
        <v>500</v>
      </c>
      <c r="D61" s="154"/>
      <c r="E61" s="154"/>
      <c r="F61" s="213">
        <v>1941354.1</v>
      </c>
    </row>
    <row r="62" spans="1:6" ht="94.5">
      <c r="A62" s="84" t="s">
        <v>1144</v>
      </c>
      <c r="B62" s="22" t="s">
        <v>1142</v>
      </c>
      <c r="C62" s="86">
        <v>200</v>
      </c>
      <c r="D62" s="154"/>
      <c r="E62" s="154"/>
      <c r="F62" s="213"/>
    </row>
    <row r="63" spans="1:6" ht="78.75">
      <c r="A63" s="84" t="s">
        <v>1147</v>
      </c>
      <c r="B63" s="22" t="s">
        <v>1148</v>
      </c>
      <c r="C63" s="86">
        <v>200</v>
      </c>
      <c r="D63" s="154"/>
      <c r="E63" s="154"/>
      <c r="F63" s="213"/>
    </row>
    <row r="64" spans="1:6" ht="31.5">
      <c r="A64" s="263" t="s">
        <v>1023</v>
      </c>
      <c r="B64" s="206" t="s">
        <v>681</v>
      </c>
      <c r="C64" s="207"/>
      <c r="D64" s="208"/>
      <c r="E64" s="208">
        <f>E65</f>
        <v>0</v>
      </c>
      <c r="F64" s="216">
        <f>F65</f>
        <v>20000</v>
      </c>
    </row>
    <row r="65" spans="1:6" ht="31.5">
      <c r="A65" s="263" t="s">
        <v>680</v>
      </c>
      <c r="B65" s="206" t="s">
        <v>682</v>
      </c>
      <c r="C65" s="207"/>
      <c r="D65" s="208"/>
      <c r="E65" s="208">
        <f>E66</f>
        <v>0</v>
      </c>
      <c r="F65" s="216">
        <f>F66</f>
        <v>20000</v>
      </c>
    </row>
    <row r="66" spans="1:6" ht="32.25" thickBot="1">
      <c r="A66" s="84" t="s">
        <v>1007</v>
      </c>
      <c r="B66" s="22" t="s">
        <v>683</v>
      </c>
      <c r="C66" s="86">
        <v>200</v>
      </c>
      <c r="D66" s="154"/>
      <c r="E66" s="154"/>
      <c r="F66" s="213">
        <v>20000</v>
      </c>
    </row>
    <row r="67" spans="1:6" ht="32.25" thickBot="1">
      <c r="A67" s="101" t="s">
        <v>716</v>
      </c>
      <c r="B67" s="96" t="s">
        <v>399</v>
      </c>
      <c r="C67" s="97"/>
      <c r="D67" s="180">
        <f>D68</f>
        <v>0</v>
      </c>
      <c r="E67" s="172">
        <f>E68</f>
        <v>0</v>
      </c>
      <c r="F67" s="172">
        <f>F68</f>
        <v>400000</v>
      </c>
    </row>
    <row r="68" spans="1:6" ht="31.5">
      <c r="A68" s="100" t="s">
        <v>400</v>
      </c>
      <c r="B68" s="91" t="s">
        <v>401</v>
      </c>
      <c r="C68" s="92"/>
      <c r="D68" s="179">
        <f>SUM(D70:D72)</f>
        <v>0</v>
      </c>
      <c r="E68" s="179">
        <f>E69+E73</f>
        <v>0</v>
      </c>
      <c r="F68" s="210">
        <f>F69+F73</f>
        <v>400000</v>
      </c>
    </row>
    <row r="69" spans="1:6" ht="31.5">
      <c r="A69" s="88" t="s">
        <v>402</v>
      </c>
      <c r="B69" s="21" t="s">
        <v>403</v>
      </c>
      <c r="C69" s="85"/>
      <c r="D69" s="176"/>
      <c r="E69" s="176">
        <f>SUM(E70:E72)</f>
        <v>0</v>
      </c>
      <c r="F69" s="212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4"/>
      <c r="E70" s="154"/>
      <c r="F70" s="213">
        <v>22000</v>
      </c>
    </row>
    <row r="71" spans="1:6" ht="47.25">
      <c r="A71" s="87" t="s">
        <v>977</v>
      </c>
      <c r="B71" s="22" t="s">
        <v>405</v>
      </c>
      <c r="C71" s="86">
        <v>200</v>
      </c>
      <c r="D71" s="154"/>
      <c r="E71" s="154"/>
      <c r="F71" s="213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4"/>
      <c r="E72" s="154"/>
      <c r="F72" s="213"/>
    </row>
    <row r="73" spans="1:6" ht="31.5">
      <c r="A73" s="88" t="s">
        <v>1026</v>
      </c>
      <c r="B73" s="206" t="s">
        <v>1024</v>
      </c>
      <c r="C73" s="207"/>
      <c r="D73" s="208"/>
      <c r="E73" s="208">
        <f>SUM(E74:E75)</f>
        <v>0</v>
      </c>
      <c r="F73" s="216">
        <f>SUM(F74:F75)</f>
        <v>358000</v>
      </c>
    </row>
    <row r="74" spans="1:6" ht="47.25">
      <c r="A74" s="87" t="s">
        <v>678</v>
      </c>
      <c r="B74" s="22" t="s">
        <v>1025</v>
      </c>
      <c r="C74" s="86">
        <v>800</v>
      </c>
      <c r="D74" s="154"/>
      <c r="E74" s="154"/>
      <c r="F74" s="213">
        <v>258000</v>
      </c>
    </row>
    <row r="75" spans="1:6" ht="111" thickBot="1">
      <c r="A75" s="99" t="s">
        <v>1104</v>
      </c>
      <c r="B75" s="27" t="s">
        <v>1047</v>
      </c>
      <c r="C75" s="95">
        <v>800</v>
      </c>
      <c r="D75" s="143"/>
      <c r="E75" s="143"/>
      <c r="F75" s="214">
        <v>100000</v>
      </c>
    </row>
    <row r="76" spans="1:6" ht="48" thickBot="1">
      <c r="A76" s="101" t="s">
        <v>717</v>
      </c>
      <c r="B76" s="454" t="s">
        <v>408</v>
      </c>
      <c r="C76" s="455"/>
      <c r="D76" s="456">
        <f>D77</f>
        <v>0</v>
      </c>
      <c r="E76" s="172">
        <f>E77</f>
        <v>0</v>
      </c>
      <c r="F76" s="172">
        <f>F77</f>
        <v>0</v>
      </c>
    </row>
    <row r="77" spans="1:6" ht="31.5">
      <c r="A77" s="100" t="s">
        <v>407</v>
      </c>
      <c r="B77" s="91" t="s">
        <v>409</v>
      </c>
      <c r="C77" s="92"/>
      <c r="D77" s="179">
        <f>SUM(D79:D79)</f>
        <v>0</v>
      </c>
      <c r="E77" s="179">
        <f>E78</f>
        <v>0</v>
      </c>
      <c r="F77" s="210">
        <f>F78</f>
        <v>0</v>
      </c>
    </row>
    <row r="78" spans="1:6" ht="47.25">
      <c r="A78" s="100" t="s">
        <v>410</v>
      </c>
      <c r="B78" s="91" t="s">
        <v>411</v>
      </c>
      <c r="C78" s="92"/>
      <c r="D78" s="179"/>
      <c r="E78" s="179">
        <f>SUM(E79:E79)</f>
        <v>0</v>
      </c>
      <c r="F78" s="210">
        <f>SUM(F79:F79)</f>
        <v>0</v>
      </c>
    </row>
    <row r="79" spans="1:6" ht="109.5" customHeight="1" thickBot="1">
      <c r="A79" s="99" t="s">
        <v>962</v>
      </c>
      <c r="B79" s="27" t="s">
        <v>412</v>
      </c>
      <c r="C79" s="95">
        <v>300</v>
      </c>
      <c r="D79" s="143"/>
      <c r="E79" s="143"/>
      <c r="F79" s="214"/>
    </row>
    <row r="80" spans="1:6" ht="32.25" thickBot="1">
      <c r="A80" s="101" t="s">
        <v>718</v>
      </c>
      <c r="B80" s="96" t="s">
        <v>413</v>
      </c>
      <c r="C80" s="97"/>
      <c r="D80" s="180" t="e">
        <f>D81</f>
        <v>#REF!</v>
      </c>
      <c r="E80" s="172">
        <f>E81</f>
        <v>0</v>
      </c>
      <c r="F80" s="172">
        <f>F81</f>
        <v>147200</v>
      </c>
    </row>
    <row r="81" spans="1:6" ht="31.5">
      <c r="A81" s="100" t="s">
        <v>414</v>
      </c>
      <c r="B81" s="91" t="s">
        <v>415</v>
      </c>
      <c r="C81" s="92"/>
      <c r="D81" s="179" t="e">
        <f>D83+#REF!+#REF!</f>
        <v>#REF!</v>
      </c>
      <c r="E81" s="179">
        <f>E82</f>
        <v>0</v>
      </c>
      <c r="F81" s="210">
        <f>F82</f>
        <v>147200</v>
      </c>
    </row>
    <row r="82" spans="1:6" ht="15.75">
      <c r="A82" s="88" t="s">
        <v>417</v>
      </c>
      <c r="B82" s="21" t="s">
        <v>418</v>
      </c>
      <c r="C82" s="85"/>
      <c r="D82" s="176"/>
      <c r="E82" s="176">
        <f>SUM(E83:E84)</f>
        <v>0</v>
      </c>
      <c r="F82" s="212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4"/>
      <c r="E83" s="154"/>
      <c r="F83" s="213">
        <v>138200</v>
      </c>
    </row>
    <row r="84" spans="1:6" ht="48" thickBot="1">
      <c r="A84" s="87" t="s">
        <v>666</v>
      </c>
      <c r="B84" s="22" t="s">
        <v>416</v>
      </c>
      <c r="C84" s="86">
        <v>300</v>
      </c>
      <c r="D84" s="154"/>
      <c r="E84" s="154"/>
      <c r="F84" s="213">
        <v>9000</v>
      </c>
    </row>
    <row r="85" spans="1:6" ht="32.25" thickBot="1">
      <c r="A85" s="101" t="s">
        <v>719</v>
      </c>
      <c r="B85" s="96" t="s">
        <v>419</v>
      </c>
      <c r="C85" s="97"/>
      <c r="D85" s="180">
        <f>D86+D94</f>
        <v>442600</v>
      </c>
      <c r="E85" s="172">
        <f>E86+E94</f>
        <v>-1798</v>
      </c>
      <c r="F85" s="172">
        <f>F86+F94</f>
        <v>14132323.2</v>
      </c>
    </row>
    <row r="86" spans="1:6" ht="31.5">
      <c r="A86" s="100" t="s">
        <v>729</v>
      </c>
      <c r="B86" s="91" t="s">
        <v>420</v>
      </c>
      <c r="C86" s="92"/>
      <c r="D86" s="179">
        <f>SUM(D88:D89)</f>
        <v>181000</v>
      </c>
      <c r="E86" s="179">
        <f>E87</f>
        <v>-654</v>
      </c>
      <c r="F86" s="210">
        <f>F87</f>
        <v>5159471</v>
      </c>
    </row>
    <row r="87" spans="1:6" ht="31.5">
      <c r="A87" s="88" t="s">
        <v>421</v>
      </c>
      <c r="B87" s="21" t="s">
        <v>422</v>
      </c>
      <c r="C87" s="85"/>
      <c r="D87" s="176"/>
      <c r="E87" s="176">
        <f>SUM(E88:E90)</f>
        <v>-654</v>
      </c>
      <c r="F87" s="212">
        <f>SUM(F88:F92)</f>
        <v>5159471</v>
      </c>
    </row>
    <row r="88" spans="1:6" ht="63">
      <c r="A88" s="87" t="s">
        <v>423</v>
      </c>
      <c r="B88" s="22" t="s">
        <v>424</v>
      </c>
      <c r="C88" s="86">
        <v>600</v>
      </c>
      <c r="D88" s="154">
        <v>-80600</v>
      </c>
      <c r="E88" s="154"/>
      <c r="F88" s="182">
        <v>3674800</v>
      </c>
    </row>
    <row r="89" spans="1:7" ht="94.5">
      <c r="A89" s="87" t="s">
        <v>553</v>
      </c>
      <c r="B89" s="22" t="s">
        <v>425</v>
      </c>
      <c r="C89" s="86">
        <v>600</v>
      </c>
      <c r="D89" s="154">
        <v>261600</v>
      </c>
      <c r="E89" s="154">
        <v>-654</v>
      </c>
      <c r="F89" s="182">
        <v>1434888</v>
      </c>
      <c r="G89" s="222"/>
    </row>
    <row r="90" spans="1:6" ht="78.75">
      <c r="A90" s="87" t="s">
        <v>611</v>
      </c>
      <c r="B90" s="22" t="s">
        <v>612</v>
      </c>
      <c r="C90" s="86">
        <v>600</v>
      </c>
      <c r="D90" s="154"/>
      <c r="E90" s="154"/>
      <c r="F90" s="182">
        <v>14583</v>
      </c>
    </row>
    <row r="91" spans="1:6" ht="69.75" customHeight="1">
      <c r="A91" s="543" t="s">
        <v>1336</v>
      </c>
      <c r="B91" s="22" t="s">
        <v>1338</v>
      </c>
      <c r="C91" s="86">
        <v>600</v>
      </c>
      <c r="D91" s="154"/>
      <c r="E91" s="154"/>
      <c r="F91" s="182"/>
    </row>
    <row r="92" spans="1:6" ht="69.75" customHeight="1">
      <c r="A92" s="543" t="s">
        <v>1330</v>
      </c>
      <c r="B92" s="22" t="s">
        <v>1339</v>
      </c>
      <c r="C92" s="86">
        <v>600</v>
      </c>
      <c r="D92" s="154"/>
      <c r="E92" s="154"/>
      <c r="F92" s="182">
        <v>35200</v>
      </c>
    </row>
    <row r="93" spans="1:6" ht="56.25" customHeight="1">
      <c r="A93" s="543" t="s">
        <v>1365</v>
      </c>
      <c r="B93" s="22" t="s">
        <v>1358</v>
      </c>
      <c r="C93" s="86">
        <v>600</v>
      </c>
      <c r="D93" s="154"/>
      <c r="E93" s="154"/>
      <c r="F93" s="182"/>
    </row>
    <row r="94" spans="1:6" ht="31.5">
      <c r="A94" s="88" t="s">
        <v>426</v>
      </c>
      <c r="B94" s="21" t="s">
        <v>427</v>
      </c>
      <c r="C94" s="85"/>
      <c r="D94" s="176">
        <f>SUM(D96:D97)</f>
        <v>261600</v>
      </c>
      <c r="E94" s="176">
        <f>E95</f>
        <v>-1144</v>
      </c>
      <c r="F94" s="212">
        <f>F95</f>
        <v>8972852.2</v>
      </c>
    </row>
    <row r="95" spans="1:6" ht="15.75">
      <c r="A95" s="88" t="s">
        <v>429</v>
      </c>
      <c r="B95" s="21" t="s">
        <v>428</v>
      </c>
      <c r="C95" s="85"/>
      <c r="D95" s="176"/>
      <c r="E95" s="176">
        <f>SUM(E96:E102)</f>
        <v>-1144</v>
      </c>
      <c r="F95" s="212">
        <f>SUM(F96:F102)</f>
        <v>8972852.2</v>
      </c>
    </row>
    <row r="96" spans="1:6" ht="63">
      <c r="A96" s="543" t="s">
        <v>430</v>
      </c>
      <c r="B96" s="269" t="s">
        <v>431</v>
      </c>
      <c r="C96" s="270">
        <v>600</v>
      </c>
      <c r="D96" s="271"/>
      <c r="E96" s="271"/>
      <c r="F96" s="510">
        <v>6242925.2</v>
      </c>
    </row>
    <row r="97" spans="1:7" ht="81.75" customHeight="1">
      <c r="A97" s="543" t="s">
        <v>553</v>
      </c>
      <c r="B97" s="269" t="s">
        <v>432</v>
      </c>
      <c r="C97" s="270">
        <v>600</v>
      </c>
      <c r="D97" s="271">
        <v>261600</v>
      </c>
      <c r="E97" s="271">
        <v>-1144</v>
      </c>
      <c r="F97" s="510">
        <v>2511054</v>
      </c>
      <c r="G97" s="222"/>
    </row>
    <row r="98" spans="1:6" ht="78.75">
      <c r="A98" s="543" t="s">
        <v>611</v>
      </c>
      <c r="B98" s="269" t="s">
        <v>613</v>
      </c>
      <c r="C98" s="270">
        <v>600</v>
      </c>
      <c r="D98" s="271"/>
      <c r="E98" s="271"/>
      <c r="F98" s="510">
        <v>24873</v>
      </c>
    </row>
    <row r="99" spans="1:6" ht="65.25" customHeight="1">
      <c r="A99" s="543" t="s">
        <v>1332</v>
      </c>
      <c r="B99" s="446" t="s">
        <v>1341</v>
      </c>
      <c r="C99" s="470">
        <v>600</v>
      </c>
      <c r="D99" s="471"/>
      <c r="E99" s="471"/>
      <c r="F99" s="511">
        <v>191000</v>
      </c>
    </row>
    <row r="100" spans="1:6" ht="65.25" customHeight="1">
      <c r="A100" s="543" t="s">
        <v>1334</v>
      </c>
      <c r="B100" s="446" t="s">
        <v>1340</v>
      </c>
      <c r="C100" s="470">
        <v>600</v>
      </c>
      <c r="D100" s="471"/>
      <c r="E100" s="471"/>
      <c r="F100" s="511">
        <v>3000</v>
      </c>
    </row>
    <row r="101" spans="1:6" ht="55.5" customHeight="1">
      <c r="A101" s="561" t="s">
        <v>1366</v>
      </c>
      <c r="B101" s="446" t="s">
        <v>1360</v>
      </c>
      <c r="C101" s="470">
        <v>600</v>
      </c>
      <c r="D101" s="471"/>
      <c r="E101" s="471"/>
      <c r="F101" s="511"/>
    </row>
    <row r="102" spans="1:6" ht="48" thickBot="1">
      <c r="A102" s="99" t="s">
        <v>597</v>
      </c>
      <c r="B102" s="27" t="s">
        <v>839</v>
      </c>
      <c r="C102" s="95">
        <v>600</v>
      </c>
      <c r="D102" s="143"/>
      <c r="E102" s="143"/>
      <c r="F102" s="214"/>
    </row>
    <row r="103" spans="1:6" ht="48" thickBot="1">
      <c r="A103" s="101" t="s">
        <v>720</v>
      </c>
      <c r="B103" s="96" t="s">
        <v>433</v>
      </c>
      <c r="C103" s="97"/>
      <c r="D103" s="180" t="e">
        <f>D104+D107+D116+#REF!</f>
        <v>#REF!</v>
      </c>
      <c r="E103" s="172">
        <f>E104+E107+E116+E119+E124+E129+E133</f>
        <v>1772162.65</v>
      </c>
      <c r="F103" s="172">
        <f>F104+F107+F116+F119+F124+F129+F133</f>
        <v>28463977.62</v>
      </c>
    </row>
    <row r="104" spans="1:6" ht="31.5">
      <c r="A104" s="100" t="s">
        <v>434</v>
      </c>
      <c r="B104" s="91" t="s">
        <v>435</v>
      </c>
      <c r="C104" s="92"/>
      <c r="D104" s="179" t="e">
        <f>D106+#REF!+#REF!</f>
        <v>#REF!</v>
      </c>
      <c r="E104" s="173">
        <f>E105</f>
        <v>0</v>
      </c>
      <c r="F104" s="173">
        <f>F105</f>
        <v>1959694.96</v>
      </c>
    </row>
    <row r="105" spans="1:6" ht="47.25">
      <c r="A105" s="88" t="s">
        <v>436</v>
      </c>
      <c r="B105" s="21" t="s">
        <v>437</v>
      </c>
      <c r="C105" s="85"/>
      <c r="D105" s="176"/>
      <c r="E105" s="176">
        <f>SUM(E106:E106)</f>
        <v>0</v>
      </c>
      <c r="F105" s="212">
        <f>SUM(F106:F106)</f>
        <v>1959694.96</v>
      </c>
    </row>
    <row r="106" spans="1:6" ht="47.25">
      <c r="A106" s="83" t="s">
        <v>647</v>
      </c>
      <c r="B106" s="22" t="s">
        <v>438</v>
      </c>
      <c r="C106" s="86">
        <v>200</v>
      </c>
      <c r="D106" s="154">
        <v>-220000</v>
      </c>
      <c r="E106" s="154"/>
      <c r="F106" s="213">
        <v>1959694.96</v>
      </c>
    </row>
    <row r="107" spans="1:6" ht="63">
      <c r="A107" s="88" t="s">
        <v>741</v>
      </c>
      <c r="B107" s="21" t="s">
        <v>439</v>
      </c>
      <c r="C107" s="85"/>
      <c r="D107" s="176" t="e">
        <f>#REF!+D114+#REF!+#REF!+#REF!</f>
        <v>#REF!</v>
      </c>
      <c r="E107" s="176">
        <f>E108+E113</f>
        <v>1772162.65</v>
      </c>
      <c r="F107" s="212">
        <f>F108+F113</f>
        <v>13193246.040000001</v>
      </c>
    </row>
    <row r="108" spans="1:10" ht="63">
      <c r="A108" s="88" t="s">
        <v>1008</v>
      </c>
      <c r="B108" s="21" t="s">
        <v>440</v>
      </c>
      <c r="C108" s="85"/>
      <c r="D108" s="176"/>
      <c r="E108" s="212">
        <f>SUM(E109:E112)</f>
        <v>1683162.65</v>
      </c>
      <c r="F108" s="212">
        <f>SUM(F109:F112)</f>
        <v>11504246.040000001</v>
      </c>
      <c r="G108" s="15"/>
      <c r="H108" s="521"/>
      <c r="I108" s="15"/>
      <c r="J108" s="15"/>
    </row>
    <row r="109" spans="1:10" ht="63">
      <c r="A109" s="83" t="s">
        <v>727</v>
      </c>
      <c r="B109" s="23" t="s">
        <v>730</v>
      </c>
      <c r="C109" s="170">
        <v>200</v>
      </c>
      <c r="D109" s="171"/>
      <c r="E109" s="171"/>
      <c r="F109" s="182">
        <v>1761044.73</v>
      </c>
      <c r="G109" s="15"/>
      <c r="H109" s="521"/>
      <c r="I109" s="15"/>
      <c r="J109" s="15"/>
    </row>
    <row r="110" spans="1:10" ht="63">
      <c r="A110" s="83" t="s">
        <v>710</v>
      </c>
      <c r="B110" s="23" t="s">
        <v>731</v>
      </c>
      <c r="C110" s="170">
        <v>200</v>
      </c>
      <c r="D110" s="171"/>
      <c r="E110" s="171"/>
      <c r="F110" s="182">
        <v>6740038.66</v>
      </c>
      <c r="G110" s="15"/>
      <c r="H110" s="521"/>
      <c r="I110" s="15"/>
      <c r="J110" s="15"/>
    </row>
    <row r="111" spans="1:10" ht="61.5" customHeight="1">
      <c r="A111" s="83" t="s">
        <v>1374</v>
      </c>
      <c r="B111" s="23" t="s">
        <v>731</v>
      </c>
      <c r="C111" s="170">
        <v>400</v>
      </c>
      <c r="D111" s="171"/>
      <c r="E111" s="171">
        <v>1683162.65</v>
      </c>
      <c r="F111" s="182">
        <v>1683162.65</v>
      </c>
      <c r="G111" s="15"/>
      <c r="H111" s="521"/>
      <c r="I111" s="15"/>
      <c r="J111" s="15"/>
    </row>
    <row r="112" spans="1:10" ht="94.5">
      <c r="A112" s="83" t="s">
        <v>828</v>
      </c>
      <c r="B112" s="23" t="s">
        <v>827</v>
      </c>
      <c r="C112" s="170">
        <v>500</v>
      </c>
      <c r="D112" s="171"/>
      <c r="E112" s="171"/>
      <c r="F112" s="182">
        <v>1320000</v>
      </c>
      <c r="G112" s="15"/>
      <c r="H112" s="521"/>
      <c r="I112" s="15"/>
      <c r="J112" s="15"/>
    </row>
    <row r="113" spans="1:10" ht="36.75" customHeight="1">
      <c r="A113" s="88" t="s">
        <v>1009</v>
      </c>
      <c r="B113" s="21" t="s">
        <v>1010</v>
      </c>
      <c r="C113" s="85"/>
      <c r="D113" s="176"/>
      <c r="E113" s="444">
        <f>SUM(E114:E115)</f>
        <v>89000</v>
      </c>
      <c r="F113" s="212">
        <f>SUM(F114:F115)</f>
        <v>1689000</v>
      </c>
      <c r="G113" s="15"/>
      <c r="H113" s="521"/>
      <c r="I113" s="15"/>
      <c r="J113" s="15"/>
    </row>
    <row r="114" spans="1:10" ht="47.25">
      <c r="A114" s="83" t="s">
        <v>648</v>
      </c>
      <c r="B114" s="23" t="s">
        <v>1011</v>
      </c>
      <c r="C114" s="170">
        <v>200</v>
      </c>
      <c r="D114" s="171"/>
      <c r="E114" s="171"/>
      <c r="F114" s="182">
        <v>115836</v>
      </c>
      <c r="G114" s="15"/>
      <c r="H114" s="521"/>
      <c r="I114" s="15"/>
      <c r="J114" s="15"/>
    </row>
    <row r="115" spans="1:7" ht="63.75" customHeight="1">
      <c r="A115" s="33" t="s">
        <v>726</v>
      </c>
      <c r="B115" s="22" t="s">
        <v>1012</v>
      </c>
      <c r="C115" s="86">
        <v>200</v>
      </c>
      <c r="D115" s="154"/>
      <c r="E115" s="154">
        <v>89000</v>
      </c>
      <c r="F115" s="213">
        <v>1573164</v>
      </c>
      <c r="G115" s="222"/>
    </row>
    <row r="116" spans="1:6" ht="31.5">
      <c r="A116" s="88" t="s">
        <v>743</v>
      </c>
      <c r="B116" s="21" t="s">
        <v>441</v>
      </c>
      <c r="C116" s="85"/>
      <c r="D116" s="176" t="e">
        <f>SUM(#REF!)</f>
        <v>#REF!</v>
      </c>
      <c r="E116" s="176">
        <f>E117</f>
        <v>0</v>
      </c>
      <c r="F116" s="212">
        <f>F117</f>
        <v>0</v>
      </c>
    </row>
    <row r="117" spans="1:6" ht="15.75">
      <c r="A117" s="88" t="s">
        <v>443</v>
      </c>
      <c r="B117" s="21" t="s">
        <v>442</v>
      </c>
      <c r="C117" s="85"/>
      <c r="D117" s="176"/>
      <c r="E117" s="176">
        <f>SUM(E118:E118)</f>
        <v>0</v>
      </c>
      <c r="F117" s="212">
        <f>SUM(F118:F118)</f>
        <v>0</v>
      </c>
    </row>
    <row r="118" spans="1:6" ht="47.25">
      <c r="A118" s="83" t="s">
        <v>1114</v>
      </c>
      <c r="B118" s="23" t="s">
        <v>1119</v>
      </c>
      <c r="C118" s="170">
        <v>300</v>
      </c>
      <c r="D118" s="171"/>
      <c r="E118" s="171"/>
      <c r="F118" s="182"/>
    </row>
    <row r="119" spans="1:6" ht="31.5">
      <c r="A119" s="88" t="s">
        <v>1027</v>
      </c>
      <c r="B119" s="21" t="s">
        <v>706</v>
      </c>
      <c r="C119" s="85"/>
      <c r="D119" s="176">
        <f>SUM(D121:D122)</f>
        <v>223500</v>
      </c>
      <c r="E119" s="176">
        <f>E120</f>
        <v>0</v>
      </c>
      <c r="F119" s="212">
        <f>F120</f>
        <v>2978103.62</v>
      </c>
    </row>
    <row r="120" spans="1:6" ht="32.25" customHeight="1">
      <c r="A120" s="88" t="s">
        <v>742</v>
      </c>
      <c r="B120" s="21" t="s">
        <v>707</v>
      </c>
      <c r="C120" s="85"/>
      <c r="D120" s="176"/>
      <c r="E120" s="176">
        <f>SUM(E121:E123)</f>
        <v>0</v>
      </c>
      <c r="F120" s="212">
        <f>SUM(F121:F123)</f>
        <v>2978103.62</v>
      </c>
    </row>
    <row r="121" spans="1:6" ht="47.25">
      <c r="A121" s="99" t="s">
        <v>1212</v>
      </c>
      <c r="B121" s="27" t="s">
        <v>732</v>
      </c>
      <c r="C121" s="95">
        <v>200</v>
      </c>
      <c r="D121" s="143">
        <v>223500</v>
      </c>
      <c r="E121" s="143"/>
      <c r="F121" s="214">
        <v>1546853.1</v>
      </c>
    </row>
    <row r="122" spans="1:6" ht="47.25">
      <c r="A122" s="87" t="s">
        <v>702</v>
      </c>
      <c r="B122" s="22" t="s">
        <v>733</v>
      </c>
      <c r="C122" s="86">
        <v>200</v>
      </c>
      <c r="D122" s="154"/>
      <c r="E122" s="154"/>
      <c r="F122" s="213">
        <v>1235573.6</v>
      </c>
    </row>
    <row r="123" spans="1:6" ht="63">
      <c r="A123" s="509" t="s">
        <v>1220</v>
      </c>
      <c r="B123" s="269" t="s">
        <v>1294</v>
      </c>
      <c r="C123" s="270">
        <v>800</v>
      </c>
      <c r="D123" s="154"/>
      <c r="E123" s="154"/>
      <c r="F123" s="213">
        <v>195676.92</v>
      </c>
    </row>
    <row r="124" spans="1:6" ht="51.75" customHeight="1">
      <c r="A124" s="100" t="s">
        <v>728</v>
      </c>
      <c r="B124" s="91" t="s">
        <v>708</v>
      </c>
      <c r="C124" s="92"/>
      <c r="D124" s="179">
        <f>SUM(D136:D137)</f>
        <v>0</v>
      </c>
      <c r="E124" s="179">
        <f>E125</f>
        <v>0</v>
      </c>
      <c r="F124" s="210">
        <f>F125</f>
        <v>671820</v>
      </c>
    </row>
    <row r="125" spans="1:6" ht="31.5">
      <c r="A125" s="88" t="s">
        <v>713</v>
      </c>
      <c r="B125" s="21" t="s">
        <v>709</v>
      </c>
      <c r="C125" s="85"/>
      <c r="D125" s="176"/>
      <c r="E125" s="212">
        <f>E126+E127+E128</f>
        <v>0</v>
      </c>
      <c r="F125" s="212">
        <f>F126+F127+F128</f>
        <v>671820</v>
      </c>
    </row>
    <row r="126" spans="1:8" s="268" customFormat="1" ht="47.25">
      <c r="A126" s="83" t="s">
        <v>711</v>
      </c>
      <c r="B126" s="269" t="s">
        <v>734</v>
      </c>
      <c r="C126" s="270">
        <v>200</v>
      </c>
      <c r="D126" s="271"/>
      <c r="E126" s="271"/>
      <c r="F126" s="510">
        <v>0</v>
      </c>
      <c r="H126" s="522"/>
    </row>
    <row r="127" spans="1:8" s="268" customFormat="1" ht="78.75">
      <c r="A127" s="83" t="s">
        <v>813</v>
      </c>
      <c r="B127" s="269" t="s">
        <v>812</v>
      </c>
      <c r="C127" s="270">
        <v>500</v>
      </c>
      <c r="D127" s="271"/>
      <c r="E127" s="271"/>
      <c r="F127" s="510">
        <v>267000</v>
      </c>
      <c r="H127" s="522"/>
    </row>
    <row r="128" spans="1:8" s="268" customFormat="1" ht="63">
      <c r="A128" s="509" t="s">
        <v>1013</v>
      </c>
      <c r="B128" s="269" t="s">
        <v>735</v>
      </c>
      <c r="C128" s="270">
        <v>200</v>
      </c>
      <c r="D128" s="271"/>
      <c r="E128" s="271"/>
      <c r="F128" s="510">
        <v>404820</v>
      </c>
      <c r="H128" s="522"/>
    </row>
    <row r="129" spans="1:8" s="268" customFormat="1" ht="34.5" customHeight="1">
      <c r="A129" s="88" t="s">
        <v>1080</v>
      </c>
      <c r="B129" s="21" t="s">
        <v>1028</v>
      </c>
      <c r="C129" s="207"/>
      <c r="D129" s="208"/>
      <c r="E129" s="208">
        <f>E130</f>
        <v>0</v>
      </c>
      <c r="F129" s="216">
        <f>F130</f>
        <v>0</v>
      </c>
      <c r="H129" s="522"/>
    </row>
    <row r="130" spans="1:8" s="268" customFormat="1" ht="37.5" customHeight="1">
      <c r="A130" s="88" t="s">
        <v>1081</v>
      </c>
      <c r="B130" s="21" t="s">
        <v>1029</v>
      </c>
      <c r="C130" s="207"/>
      <c r="D130" s="208"/>
      <c r="E130" s="208">
        <f>E131+E132</f>
        <v>0</v>
      </c>
      <c r="F130" s="216">
        <f>F131+F132</f>
        <v>0</v>
      </c>
      <c r="H130" s="522"/>
    </row>
    <row r="131" spans="1:8" s="268" customFormat="1" ht="47.25">
      <c r="A131" s="509" t="s">
        <v>1082</v>
      </c>
      <c r="B131" s="269" t="s">
        <v>1083</v>
      </c>
      <c r="C131" s="270">
        <v>200</v>
      </c>
      <c r="D131" s="271"/>
      <c r="E131" s="271"/>
      <c r="F131" s="510"/>
      <c r="H131" s="522"/>
    </row>
    <row r="132" spans="1:8" s="268" customFormat="1" ht="47.25">
      <c r="A132" s="509" t="s">
        <v>1128</v>
      </c>
      <c r="B132" s="269" t="s">
        <v>1175</v>
      </c>
      <c r="C132" s="270">
        <v>200</v>
      </c>
      <c r="D132" s="271"/>
      <c r="E132" s="271"/>
      <c r="F132" s="510"/>
      <c r="H132" s="522"/>
    </row>
    <row r="133" spans="1:8" s="268" customFormat="1" ht="47.25">
      <c r="A133" s="88" t="s">
        <v>1263</v>
      </c>
      <c r="B133" s="21" t="s">
        <v>1264</v>
      </c>
      <c r="C133" s="207"/>
      <c r="D133" s="271"/>
      <c r="E133" s="208">
        <f>E134</f>
        <v>0</v>
      </c>
      <c r="F133" s="216">
        <f>F134</f>
        <v>9661113</v>
      </c>
      <c r="H133" s="522"/>
    </row>
    <row r="134" spans="1:8" s="268" customFormat="1" ht="50.25" customHeight="1">
      <c r="A134" s="88" t="s">
        <v>1265</v>
      </c>
      <c r="B134" s="21" t="s">
        <v>1266</v>
      </c>
      <c r="C134" s="207"/>
      <c r="D134" s="271"/>
      <c r="E134" s="208">
        <f>E135</f>
        <v>0</v>
      </c>
      <c r="F134" s="216">
        <f>F135</f>
        <v>9661113</v>
      </c>
      <c r="H134" s="522"/>
    </row>
    <row r="135" spans="1:8" s="268" customFormat="1" ht="82.5" customHeight="1" thickBot="1">
      <c r="A135" s="562" t="s">
        <v>1213</v>
      </c>
      <c r="B135" s="446" t="s">
        <v>1267</v>
      </c>
      <c r="C135" s="470">
        <v>400</v>
      </c>
      <c r="D135" s="471"/>
      <c r="E135" s="471"/>
      <c r="F135" s="511">
        <v>9661113</v>
      </c>
      <c r="H135" s="522"/>
    </row>
    <row r="136" spans="1:6" ht="32.25" thickBot="1">
      <c r="A136" s="101" t="s">
        <v>721</v>
      </c>
      <c r="B136" s="96" t="s">
        <v>444</v>
      </c>
      <c r="C136" s="97"/>
      <c r="D136" s="180">
        <f>D137+D140</f>
        <v>0</v>
      </c>
      <c r="E136" s="172">
        <f>E137+E140</f>
        <v>0</v>
      </c>
      <c r="F136" s="172">
        <f>F137+F140</f>
        <v>863721</v>
      </c>
    </row>
    <row r="137" spans="1:6" ht="31.5">
      <c r="A137" s="100" t="s">
        <v>744</v>
      </c>
      <c r="B137" s="91" t="s">
        <v>445</v>
      </c>
      <c r="C137" s="92"/>
      <c r="D137" s="179">
        <f>D139</f>
        <v>0</v>
      </c>
      <c r="E137" s="179">
        <f>E138</f>
        <v>0</v>
      </c>
      <c r="F137" s="210">
        <f>F138</f>
        <v>250000</v>
      </c>
    </row>
    <row r="138" spans="1:6" ht="31.5">
      <c r="A138" s="88" t="s">
        <v>450</v>
      </c>
      <c r="B138" s="21" t="s">
        <v>446</v>
      </c>
      <c r="C138" s="85"/>
      <c r="D138" s="176"/>
      <c r="E138" s="176">
        <f>E139</f>
        <v>0</v>
      </c>
      <c r="F138" s="212">
        <f>F139</f>
        <v>250000</v>
      </c>
    </row>
    <row r="139" spans="1:6" ht="63">
      <c r="A139" s="87" t="s">
        <v>740</v>
      </c>
      <c r="B139" s="22" t="s">
        <v>447</v>
      </c>
      <c r="C139" s="86">
        <v>200</v>
      </c>
      <c r="D139" s="154"/>
      <c r="E139" s="154"/>
      <c r="F139" s="213">
        <v>250000</v>
      </c>
    </row>
    <row r="140" spans="1:6" ht="31.5">
      <c r="A140" s="88" t="s">
        <v>745</v>
      </c>
      <c r="B140" s="21" t="s">
        <v>448</v>
      </c>
      <c r="C140" s="85"/>
      <c r="D140" s="176">
        <f>D142</f>
        <v>0</v>
      </c>
      <c r="E140" s="176">
        <f>E141</f>
        <v>0</v>
      </c>
      <c r="F140" s="212">
        <f>F141</f>
        <v>613721</v>
      </c>
    </row>
    <row r="141" spans="1:6" ht="31.5">
      <c r="A141" s="88" t="s">
        <v>1015</v>
      </c>
      <c r="B141" s="21" t="s">
        <v>449</v>
      </c>
      <c r="C141" s="85"/>
      <c r="D141" s="176"/>
      <c r="E141" s="176">
        <f>E142+E143</f>
        <v>0</v>
      </c>
      <c r="F141" s="212">
        <f>F142+F143</f>
        <v>613721</v>
      </c>
    </row>
    <row r="142" spans="1:6" ht="63">
      <c r="A142" s="87" t="s">
        <v>1016</v>
      </c>
      <c r="B142" s="22" t="s">
        <v>451</v>
      </c>
      <c r="C142" s="86">
        <v>200</v>
      </c>
      <c r="D142" s="154"/>
      <c r="E142" s="154"/>
      <c r="F142" s="213">
        <v>164120</v>
      </c>
    </row>
    <row r="143" spans="1:6" ht="48" thickBot="1">
      <c r="A143" s="87" t="s">
        <v>1017</v>
      </c>
      <c r="B143" s="22" t="s">
        <v>1019</v>
      </c>
      <c r="C143" s="95">
        <v>200</v>
      </c>
      <c r="D143" s="143"/>
      <c r="E143" s="143"/>
      <c r="F143" s="214">
        <v>449601</v>
      </c>
    </row>
    <row r="144" spans="1:6" ht="32.25" thickBot="1">
      <c r="A144" s="101" t="s">
        <v>722</v>
      </c>
      <c r="B144" s="96" t="s">
        <v>452</v>
      </c>
      <c r="C144" s="97"/>
      <c r="D144" s="180" t="e">
        <f>D145+D161+D190</f>
        <v>#REF!</v>
      </c>
      <c r="E144" s="172">
        <f>E145+E161+E190</f>
        <v>2031565.26</v>
      </c>
      <c r="F144" s="172">
        <f>F145+F161+F190</f>
        <v>209974056.69</v>
      </c>
    </row>
    <row r="145" spans="1:6" ht="31.5">
      <c r="A145" s="100" t="s">
        <v>453</v>
      </c>
      <c r="B145" s="91" t="s">
        <v>454</v>
      </c>
      <c r="C145" s="92"/>
      <c r="D145" s="179">
        <f>SUM(D147:D160)</f>
        <v>4676020</v>
      </c>
      <c r="E145" s="179">
        <f>E146</f>
        <v>153031</v>
      </c>
      <c r="F145" s="210">
        <f>F146</f>
        <v>82212278.42</v>
      </c>
    </row>
    <row r="146" spans="1:7" ht="31.5">
      <c r="A146" s="88" t="s">
        <v>1030</v>
      </c>
      <c r="B146" s="21" t="s">
        <v>455</v>
      </c>
      <c r="C146" s="85"/>
      <c r="D146" s="176"/>
      <c r="E146" s="176">
        <f>SUM(E147:E160)</f>
        <v>153031</v>
      </c>
      <c r="F146" s="212">
        <f>SUM(F147:F160)</f>
        <v>82212278.42</v>
      </c>
      <c r="G146" s="222"/>
    </row>
    <row r="147" spans="1:8" ht="63">
      <c r="A147" s="87" t="s">
        <v>456</v>
      </c>
      <c r="B147" s="22" t="s">
        <v>457</v>
      </c>
      <c r="C147" s="86">
        <v>600</v>
      </c>
      <c r="D147" s="154">
        <v>500000</v>
      </c>
      <c r="E147" s="154"/>
      <c r="F147" s="510">
        <v>3420855.79</v>
      </c>
      <c r="G147" s="523"/>
      <c r="H147" s="524"/>
    </row>
    <row r="148" spans="1:8" ht="94.5">
      <c r="A148" s="87" t="s">
        <v>769</v>
      </c>
      <c r="B148" s="22" t="s">
        <v>777</v>
      </c>
      <c r="C148" s="86">
        <v>600</v>
      </c>
      <c r="D148" s="154"/>
      <c r="E148" s="154"/>
      <c r="F148" s="526">
        <v>15202362.68</v>
      </c>
      <c r="H148" s="524"/>
    </row>
    <row r="149" spans="1:8" ht="67.5" customHeight="1">
      <c r="A149" s="87" t="s">
        <v>1319</v>
      </c>
      <c r="B149" s="22" t="s">
        <v>1314</v>
      </c>
      <c r="C149" s="86">
        <v>600</v>
      </c>
      <c r="D149" s="154"/>
      <c r="E149" s="154"/>
      <c r="F149" s="526">
        <v>852242.35</v>
      </c>
      <c r="H149" s="524"/>
    </row>
    <row r="150" spans="1:8" ht="94.5">
      <c r="A150" s="87" t="s">
        <v>770</v>
      </c>
      <c r="B150" s="22" t="s">
        <v>778</v>
      </c>
      <c r="C150" s="86">
        <v>600</v>
      </c>
      <c r="D150" s="154"/>
      <c r="E150" s="154"/>
      <c r="F150" s="526">
        <v>7096258.609999999</v>
      </c>
      <c r="H150" s="524"/>
    </row>
    <row r="151" spans="1:6" ht="84.75" customHeight="1">
      <c r="A151" s="87" t="s">
        <v>772</v>
      </c>
      <c r="B151" s="22" t="s">
        <v>779</v>
      </c>
      <c r="C151" s="86">
        <v>600</v>
      </c>
      <c r="D151" s="154"/>
      <c r="E151" s="154"/>
      <c r="F151" s="526"/>
    </row>
    <row r="152" spans="1:8" ht="96.75" customHeight="1">
      <c r="A152" s="87" t="s">
        <v>771</v>
      </c>
      <c r="B152" s="22" t="s">
        <v>780</v>
      </c>
      <c r="C152" s="86">
        <v>600</v>
      </c>
      <c r="D152" s="154"/>
      <c r="E152" s="154"/>
      <c r="F152" s="526">
        <v>5837105.92</v>
      </c>
      <c r="H152" s="524"/>
    </row>
    <row r="153" spans="1:6" ht="63">
      <c r="A153" s="87" t="s">
        <v>458</v>
      </c>
      <c r="B153" s="22" t="s">
        <v>459</v>
      </c>
      <c r="C153" s="86">
        <v>600</v>
      </c>
      <c r="D153" s="154"/>
      <c r="E153" s="154"/>
      <c r="F153" s="526">
        <v>6777462.970000001</v>
      </c>
    </row>
    <row r="154" spans="1:8" ht="66" customHeight="1">
      <c r="A154" s="87" t="s">
        <v>1320</v>
      </c>
      <c r="B154" s="22" t="s">
        <v>1315</v>
      </c>
      <c r="C154" s="86">
        <v>600</v>
      </c>
      <c r="D154" s="154"/>
      <c r="E154" s="154"/>
      <c r="F154" s="526">
        <v>308000</v>
      </c>
      <c r="H154" s="524"/>
    </row>
    <row r="155" spans="1:8" ht="95.25" customHeight="1">
      <c r="A155" s="87" t="s">
        <v>1367</v>
      </c>
      <c r="B155" s="22" t="s">
        <v>1346</v>
      </c>
      <c r="C155" s="86">
        <v>600</v>
      </c>
      <c r="D155" s="154"/>
      <c r="E155" s="154"/>
      <c r="F155" s="526"/>
      <c r="H155" s="524"/>
    </row>
    <row r="156" spans="1:8" ht="64.5" customHeight="1">
      <c r="A156" s="87" t="s">
        <v>1368</v>
      </c>
      <c r="B156" s="22" t="s">
        <v>1349</v>
      </c>
      <c r="C156" s="86">
        <v>600</v>
      </c>
      <c r="D156" s="154"/>
      <c r="E156" s="154"/>
      <c r="F156" s="526"/>
      <c r="H156" s="524"/>
    </row>
    <row r="157" spans="1:6" ht="78.75">
      <c r="A157" s="87" t="s">
        <v>1160</v>
      </c>
      <c r="B157" s="22" t="s">
        <v>1159</v>
      </c>
      <c r="C157" s="86">
        <v>600</v>
      </c>
      <c r="D157" s="154"/>
      <c r="E157" s="154"/>
      <c r="F157" s="526"/>
    </row>
    <row r="158" spans="1:8" ht="141.75">
      <c r="A158" s="89" t="s">
        <v>797</v>
      </c>
      <c r="B158" s="22" t="s">
        <v>461</v>
      </c>
      <c r="C158" s="86">
        <v>600</v>
      </c>
      <c r="D158" s="154">
        <v>-875880</v>
      </c>
      <c r="E158" s="154"/>
      <c r="F158" s="526">
        <v>488760</v>
      </c>
      <c r="H158" s="524"/>
    </row>
    <row r="159" spans="1:8" ht="94.5">
      <c r="A159" s="33" t="s">
        <v>796</v>
      </c>
      <c r="B159" s="22" t="s">
        <v>462</v>
      </c>
      <c r="C159" s="86">
        <v>300</v>
      </c>
      <c r="D159" s="154">
        <v>-417348</v>
      </c>
      <c r="E159" s="154"/>
      <c r="F159" s="526">
        <v>801270.1</v>
      </c>
      <c r="H159" s="524"/>
    </row>
    <row r="160" spans="1:7" ht="173.25">
      <c r="A160" s="94" t="s">
        <v>463</v>
      </c>
      <c r="B160" s="27" t="s">
        <v>464</v>
      </c>
      <c r="C160" s="95">
        <v>600</v>
      </c>
      <c r="D160" s="143">
        <v>5469248</v>
      </c>
      <c r="E160" s="143">
        <v>153031</v>
      </c>
      <c r="F160" s="528">
        <v>41427960</v>
      </c>
      <c r="G160" s="222"/>
    </row>
    <row r="161" spans="1:6" ht="31.5">
      <c r="A161" s="211" t="s">
        <v>465</v>
      </c>
      <c r="B161" s="21" t="s">
        <v>466</v>
      </c>
      <c r="C161" s="85"/>
      <c r="D161" s="176">
        <f>SUM(D163:D184)</f>
        <v>987111</v>
      </c>
      <c r="E161" s="176">
        <f>E162+E187</f>
        <v>1806571.26</v>
      </c>
      <c r="F161" s="212">
        <f>F162+F187</f>
        <v>122238235.21000001</v>
      </c>
    </row>
    <row r="162" spans="1:6" ht="47.25">
      <c r="A162" s="218" t="s">
        <v>1059</v>
      </c>
      <c r="B162" s="21" t="s">
        <v>467</v>
      </c>
      <c r="C162" s="85"/>
      <c r="D162" s="176"/>
      <c r="E162" s="176">
        <f>SUM(E163:E186)</f>
        <v>1806571.26</v>
      </c>
      <c r="F162" s="212">
        <f>SUM(F163:F186)</f>
        <v>122138235.21000001</v>
      </c>
    </row>
    <row r="163" spans="1:8" ht="63">
      <c r="A163" s="33" t="s">
        <v>468</v>
      </c>
      <c r="B163" s="22" t="s">
        <v>469</v>
      </c>
      <c r="C163" s="86">
        <v>600</v>
      </c>
      <c r="D163" s="154"/>
      <c r="E163" s="154"/>
      <c r="F163" s="510">
        <v>5975483.119999999</v>
      </c>
      <c r="H163" s="524"/>
    </row>
    <row r="164" spans="1:8" ht="94.5">
      <c r="A164" s="33" t="s">
        <v>773</v>
      </c>
      <c r="B164" s="22" t="s">
        <v>781</v>
      </c>
      <c r="C164" s="86">
        <v>600</v>
      </c>
      <c r="D164" s="154"/>
      <c r="E164" s="154"/>
      <c r="F164" s="510">
        <v>6428103.390000001</v>
      </c>
      <c r="H164" s="524"/>
    </row>
    <row r="165" spans="1:8" ht="78.75">
      <c r="A165" s="33" t="s">
        <v>774</v>
      </c>
      <c r="B165" s="22" t="s">
        <v>782</v>
      </c>
      <c r="C165" s="86">
        <v>600</v>
      </c>
      <c r="D165" s="154"/>
      <c r="E165" s="154"/>
      <c r="F165" s="510">
        <v>7467079.43</v>
      </c>
      <c r="H165" s="524"/>
    </row>
    <row r="166" spans="1:8" ht="78.75">
      <c r="A166" s="33" t="s">
        <v>775</v>
      </c>
      <c r="B166" s="22" t="s">
        <v>783</v>
      </c>
      <c r="C166" s="86">
        <v>600</v>
      </c>
      <c r="D166" s="154"/>
      <c r="E166" s="154"/>
      <c r="F166" s="510"/>
      <c r="H166" s="519">
        <f>F166+G166</f>
        <v>0</v>
      </c>
    </row>
    <row r="167" spans="1:8" ht="78.75">
      <c r="A167" s="33" t="s">
        <v>776</v>
      </c>
      <c r="B167" s="22" t="s">
        <v>784</v>
      </c>
      <c r="C167" s="86">
        <v>600</v>
      </c>
      <c r="D167" s="154"/>
      <c r="E167" s="154"/>
      <c r="F167" s="510">
        <v>6827826.97</v>
      </c>
      <c r="H167" s="524"/>
    </row>
    <row r="168" spans="1:8" ht="68.25" customHeight="1">
      <c r="A168" s="33" t="s">
        <v>1321</v>
      </c>
      <c r="B168" s="22" t="s">
        <v>1316</v>
      </c>
      <c r="C168" s="86">
        <v>600</v>
      </c>
      <c r="D168" s="154"/>
      <c r="E168" s="154">
        <v>135004.26</v>
      </c>
      <c r="F168" s="510">
        <v>2101724.03</v>
      </c>
      <c r="G168" s="222"/>
      <c r="H168" s="524"/>
    </row>
    <row r="169" spans="1:8" ht="65.25" customHeight="1">
      <c r="A169" s="33" t="s">
        <v>1322</v>
      </c>
      <c r="B169" s="22" t="s">
        <v>1317</v>
      </c>
      <c r="C169" s="86">
        <v>600</v>
      </c>
      <c r="D169" s="154"/>
      <c r="E169" s="154"/>
      <c r="F169" s="510">
        <v>460160</v>
      </c>
      <c r="H169" s="524"/>
    </row>
    <row r="170" spans="1:8" ht="80.25" customHeight="1">
      <c r="A170" s="33" t="s">
        <v>1323</v>
      </c>
      <c r="B170" s="22" t="s">
        <v>1318</v>
      </c>
      <c r="C170" s="86">
        <v>600</v>
      </c>
      <c r="D170" s="154"/>
      <c r="E170" s="154"/>
      <c r="F170" s="510">
        <v>47397.48</v>
      </c>
      <c r="H170" s="524"/>
    </row>
    <row r="171" spans="1:8" ht="54" customHeight="1">
      <c r="A171" s="33" t="s">
        <v>1369</v>
      </c>
      <c r="B171" s="22" t="s">
        <v>1350</v>
      </c>
      <c r="C171" s="86">
        <v>600</v>
      </c>
      <c r="D171" s="154"/>
      <c r="E171" s="154"/>
      <c r="F171" s="510"/>
      <c r="H171" s="524"/>
    </row>
    <row r="172" spans="1:8" ht="63">
      <c r="A172" s="124" t="s">
        <v>615</v>
      </c>
      <c r="B172" s="22" t="s">
        <v>616</v>
      </c>
      <c r="C172" s="86">
        <v>600</v>
      </c>
      <c r="D172" s="154"/>
      <c r="E172" s="154"/>
      <c r="F172" s="510">
        <v>1652400</v>
      </c>
      <c r="H172" s="524"/>
    </row>
    <row r="173" spans="1:8" ht="78.75">
      <c r="A173" s="462" t="s">
        <v>1178</v>
      </c>
      <c r="B173" s="22" t="s">
        <v>1107</v>
      </c>
      <c r="C173" s="86">
        <v>600</v>
      </c>
      <c r="D173" s="154"/>
      <c r="E173" s="154"/>
      <c r="F173" s="510"/>
      <c r="H173" s="524">
        <f>F173+G173</f>
        <v>0</v>
      </c>
    </row>
    <row r="174" spans="1:8" ht="63" customHeight="1">
      <c r="A174" s="462" t="s">
        <v>1177</v>
      </c>
      <c r="B174" s="22" t="s">
        <v>1107</v>
      </c>
      <c r="C174" s="86">
        <v>200</v>
      </c>
      <c r="D174" s="154"/>
      <c r="E174" s="154"/>
      <c r="F174" s="510"/>
      <c r="H174" s="524">
        <f>F174+G174</f>
        <v>0</v>
      </c>
    </row>
    <row r="175" spans="1:8" ht="78.75">
      <c r="A175" s="33" t="s">
        <v>470</v>
      </c>
      <c r="B175" s="22" t="s">
        <v>471</v>
      </c>
      <c r="C175" s="86">
        <v>100</v>
      </c>
      <c r="D175" s="154"/>
      <c r="E175" s="154"/>
      <c r="F175" s="510">
        <v>6199954.26</v>
      </c>
      <c r="H175" s="524"/>
    </row>
    <row r="176" spans="1:8" ht="47.25">
      <c r="A176" s="33" t="s">
        <v>649</v>
      </c>
      <c r="B176" s="22" t="s">
        <v>471</v>
      </c>
      <c r="C176" s="86">
        <v>200</v>
      </c>
      <c r="D176" s="154">
        <v>-745000</v>
      </c>
      <c r="E176" s="154">
        <v>1440200</v>
      </c>
      <c r="F176" s="526">
        <v>12009869.17</v>
      </c>
      <c r="G176" s="273"/>
      <c r="H176" s="524"/>
    </row>
    <row r="177" spans="1:8" ht="31.5">
      <c r="A177" s="33" t="s">
        <v>472</v>
      </c>
      <c r="B177" s="22" t="s">
        <v>471</v>
      </c>
      <c r="C177" s="86">
        <v>800</v>
      </c>
      <c r="D177" s="154"/>
      <c r="E177" s="154"/>
      <c r="F177" s="526">
        <v>173914.86</v>
      </c>
      <c r="H177" s="524"/>
    </row>
    <row r="178" spans="1:8" ht="47.25" customHeight="1">
      <c r="A178" s="124" t="s">
        <v>650</v>
      </c>
      <c r="B178" s="22" t="s">
        <v>617</v>
      </c>
      <c r="C178" s="86">
        <v>200</v>
      </c>
      <c r="D178" s="154"/>
      <c r="E178" s="154"/>
      <c r="F178" s="526">
        <v>295800</v>
      </c>
      <c r="H178" s="524"/>
    </row>
    <row r="179" spans="1:8" ht="65.25" customHeight="1">
      <c r="A179" s="33" t="s">
        <v>651</v>
      </c>
      <c r="B179" s="22" t="s">
        <v>473</v>
      </c>
      <c r="C179" s="86">
        <v>200</v>
      </c>
      <c r="D179" s="154">
        <v>745000</v>
      </c>
      <c r="E179" s="154"/>
      <c r="F179" s="526">
        <v>1416000</v>
      </c>
      <c r="H179" s="524"/>
    </row>
    <row r="180" spans="1:8" ht="110.25">
      <c r="A180" s="87" t="s">
        <v>798</v>
      </c>
      <c r="B180" s="22" t="s">
        <v>474</v>
      </c>
      <c r="C180" s="86">
        <v>200</v>
      </c>
      <c r="D180" s="154">
        <v>-370500</v>
      </c>
      <c r="E180" s="154"/>
      <c r="F180" s="526">
        <v>69428</v>
      </c>
      <c r="H180" s="524"/>
    </row>
    <row r="181" spans="1:8" ht="94.5">
      <c r="A181" s="87" t="s">
        <v>796</v>
      </c>
      <c r="B181" s="27" t="s">
        <v>663</v>
      </c>
      <c r="C181" s="95">
        <v>300</v>
      </c>
      <c r="D181" s="143"/>
      <c r="E181" s="143"/>
      <c r="F181" s="528">
        <v>94609.5</v>
      </c>
      <c r="H181" s="524"/>
    </row>
    <row r="182" spans="1:8" ht="204.75">
      <c r="A182" s="33" t="s">
        <v>799</v>
      </c>
      <c r="B182" s="22" t="s">
        <v>475</v>
      </c>
      <c r="C182" s="86">
        <v>100</v>
      </c>
      <c r="D182" s="154"/>
      <c r="E182" s="154">
        <v>166</v>
      </c>
      <c r="F182" s="526">
        <v>13707949</v>
      </c>
      <c r="G182" s="222"/>
      <c r="H182" s="524"/>
    </row>
    <row r="183" spans="1:8" ht="157.5">
      <c r="A183" s="33" t="s">
        <v>800</v>
      </c>
      <c r="B183" s="22" t="s">
        <v>475</v>
      </c>
      <c r="C183" s="86">
        <v>200</v>
      </c>
      <c r="D183" s="154"/>
      <c r="E183" s="154">
        <v>48601</v>
      </c>
      <c r="F183" s="526">
        <v>210929</v>
      </c>
      <c r="G183" s="222"/>
      <c r="H183" s="524"/>
    </row>
    <row r="184" spans="1:8" ht="173.25">
      <c r="A184" s="33" t="s">
        <v>801</v>
      </c>
      <c r="B184" s="22" t="s">
        <v>475</v>
      </c>
      <c r="C184" s="86">
        <v>600</v>
      </c>
      <c r="D184" s="154">
        <v>1357611</v>
      </c>
      <c r="E184" s="154">
        <v>182600</v>
      </c>
      <c r="F184" s="526">
        <v>56999607</v>
      </c>
      <c r="G184" s="222"/>
      <c r="H184" s="524"/>
    </row>
    <row r="185" spans="1:6" ht="78.75">
      <c r="A185" s="33" t="s">
        <v>1108</v>
      </c>
      <c r="B185" s="22" t="s">
        <v>1105</v>
      </c>
      <c r="C185" s="95">
        <v>200</v>
      </c>
      <c r="D185" s="154"/>
      <c r="E185" s="154"/>
      <c r="F185" s="526"/>
    </row>
    <row r="186" spans="1:6" ht="78.75">
      <c r="A186" s="33" t="s">
        <v>1109</v>
      </c>
      <c r="B186" s="22" t="s">
        <v>1105</v>
      </c>
      <c r="C186" s="95">
        <v>600</v>
      </c>
      <c r="D186" s="154"/>
      <c r="E186" s="154"/>
      <c r="F186" s="111"/>
    </row>
    <row r="187" spans="1:6" ht="47.25">
      <c r="A187" s="457" t="s">
        <v>1060</v>
      </c>
      <c r="B187" s="206" t="s">
        <v>945</v>
      </c>
      <c r="C187" s="401"/>
      <c r="D187" s="208"/>
      <c r="E187" s="208">
        <f>E188+E189</f>
        <v>0</v>
      </c>
      <c r="F187" s="402">
        <f>F188+F189</f>
        <v>100000</v>
      </c>
    </row>
    <row r="188" spans="1:6" ht="63">
      <c r="A188" s="33" t="s">
        <v>1113</v>
      </c>
      <c r="B188" s="27" t="s">
        <v>1123</v>
      </c>
      <c r="C188" s="95">
        <v>600</v>
      </c>
      <c r="D188" s="154"/>
      <c r="E188" s="154"/>
      <c r="F188" s="111"/>
    </row>
    <row r="189" spans="1:6" ht="63">
      <c r="A189" s="33" t="s">
        <v>1176</v>
      </c>
      <c r="B189" s="27" t="s">
        <v>1124</v>
      </c>
      <c r="C189" s="95">
        <v>600</v>
      </c>
      <c r="D189" s="154"/>
      <c r="E189" s="154"/>
      <c r="F189" s="526">
        <v>100000</v>
      </c>
    </row>
    <row r="190" spans="1:6" ht="31.5">
      <c r="A190" s="211" t="s">
        <v>476</v>
      </c>
      <c r="B190" s="21" t="s">
        <v>477</v>
      </c>
      <c r="C190" s="85"/>
      <c r="D190" s="176" t="e">
        <f>D192+#REF!+D194</f>
        <v>#REF!</v>
      </c>
      <c r="E190" s="176">
        <f>E191</f>
        <v>71963</v>
      </c>
      <c r="F190" s="212">
        <f>F191</f>
        <v>5523543.0600000005</v>
      </c>
    </row>
    <row r="191" spans="1:6" ht="31.5">
      <c r="A191" s="211" t="s">
        <v>1031</v>
      </c>
      <c r="B191" s="21" t="s">
        <v>478</v>
      </c>
      <c r="C191" s="85"/>
      <c r="D191" s="176"/>
      <c r="E191" s="176">
        <f>SUM(E192:E198)</f>
        <v>71963</v>
      </c>
      <c r="F191" s="212">
        <f>SUM(F192:F198)</f>
        <v>5523543.0600000005</v>
      </c>
    </row>
    <row r="192" spans="1:8" ht="66" customHeight="1">
      <c r="A192" s="33" t="s">
        <v>479</v>
      </c>
      <c r="B192" s="22" t="s">
        <v>480</v>
      </c>
      <c r="C192" s="86">
        <v>600</v>
      </c>
      <c r="D192" s="154"/>
      <c r="E192" s="154"/>
      <c r="F192" s="510">
        <v>5192031.48</v>
      </c>
      <c r="H192" s="524"/>
    </row>
    <row r="193" spans="1:8" ht="83.25" customHeight="1">
      <c r="A193" s="94" t="s">
        <v>947</v>
      </c>
      <c r="B193" s="27" t="s">
        <v>948</v>
      </c>
      <c r="C193" s="95">
        <v>600</v>
      </c>
      <c r="D193" s="143"/>
      <c r="E193" s="143"/>
      <c r="F193" s="528">
        <v>2595.49</v>
      </c>
      <c r="H193" s="524"/>
    </row>
    <row r="194" spans="1:8" ht="94.5">
      <c r="A194" s="94" t="s">
        <v>793</v>
      </c>
      <c r="B194" s="27" t="s">
        <v>481</v>
      </c>
      <c r="C194" s="95">
        <v>600</v>
      </c>
      <c r="D194" s="143">
        <v>451896</v>
      </c>
      <c r="E194" s="154"/>
      <c r="F194" s="526">
        <v>256953.09</v>
      </c>
      <c r="H194" s="524"/>
    </row>
    <row r="195" spans="1:8" ht="63.75" customHeight="1">
      <c r="A195" s="108" t="s">
        <v>1344</v>
      </c>
      <c r="B195" s="563" t="s">
        <v>1343</v>
      </c>
      <c r="C195" s="86">
        <v>600</v>
      </c>
      <c r="D195" s="154"/>
      <c r="E195" s="463">
        <v>17920</v>
      </c>
      <c r="F195" s="510">
        <v>17920</v>
      </c>
      <c r="H195" s="524"/>
    </row>
    <row r="196" spans="1:8" ht="72" customHeight="1">
      <c r="A196" s="564" t="s">
        <v>1362</v>
      </c>
      <c r="B196" s="22" t="s">
        <v>1352</v>
      </c>
      <c r="C196" s="86">
        <v>600</v>
      </c>
      <c r="D196" s="154"/>
      <c r="E196" s="463">
        <v>54043</v>
      </c>
      <c r="F196" s="510">
        <v>54043</v>
      </c>
      <c r="H196" s="524"/>
    </row>
    <row r="197" spans="1:8" ht="100.5" customHeight="1">
      <c r="A197" s="564" t="s">
        <v>1363</v>
      </c>
      <c r="B197" s="22" t="s">
        <v>1353</v>
      </c>
      <c r="C197" s="86">
        <v>600</v>
      </c>
      <c r="D197" s="154"/>
      <c r="E197" s="463"/>
      <c r="F197" s="510"/>
      <c r="H197" s="524"/>
    </row>
    <row r="198" spans="1:8" ht="67.5" customHeight="1">
      <c r="A198" s="564" t="s">
        <v>1364</v>
      </c>
      <c r="B198" s="22" t="s">
        <v>1354</v>
      </c>
      <c r="C198" s="86">
        <v>600</v>
      </c>
      <c r="D198" s="154"/>
      <c r="E198" s="463"/>
      <c r="F198" s="510"/>
      <c r="H198" s="524"/>
    </row>
    <row r="199" spans="1:6" ht="48" thickBot="1">
      <c r="A199" s="547" t="s">
        <v>723</v>
      </c>
      <c r="B199" s="476" t="s">
        <v>482</v>
      </c>
      <c r="C199" s="477"/>
      <c r="D199" s="478" t="e">
        <f>D200+#REF!+#REF!</f>
        <v>#REF!</v>
      </c>
      <c r="E199" s="478">
        <f>E200</f>
        <v>0</v>
      </c>
      <c r="F199" s="548">
        <f>F200+F203</f>
        <v>96000</v>
      </c>
    </row>
    <row r="200" spans="1:6" ht="47.25" customHeight="1">
      <c r="A200" s="90" t="s">
        <v>952</v>
      </c>
      <c r="B200" s="91" t="s">
        <v>483</v>
      </c>
      <c r="C200" s="92"/>
      <c r="D200" s="179">
        <f>D202</f>
        <v>0</v>
      </c>
      <c r="E200" s="179">
        <f>E201</f>
        <v>0</v>
      </c>
      <c r="F200" s="210">
        <f>F201</f>
        <v>96000</v>
      </c>
    </row>
    <row r="201" spans="1:6" ht="47.25">
      <c r="A201" s="211" t="s">
        <v>953</v>
      </c>
      <c r="B201" s="21" t="s">
        <v>484</v>
      </c>
      <c r="C201" s="85"/>
      <c r="D201" s="176"/>
      <c r="E201" s="176">
        <f>SUM(E202:E206)</f>
        <v>0</v>
      </c>
      <c r="F201" s="212">
        <f>SUM(F202)</f>
        <v>96000</v>
      </c>
    </row>
    <row r="202" spans="1:6" ht="78.75">
      <c r="A202" s="33" t="s">
        <v>999</v>
      </c>
      <c r="B202" s="22" t="s">
        <v>485</v>
      </c>
      <c r="C202" s="86">
        <v>200</v>
      </c>
      <c r="D202" s="154"/>
      <c r="E202" s="154"/>
      <c r="F202" s="213">
        <v>96000</v>
      </c>
    </row>
    <row r="203" spans="1:6" ht="47.25">
      <c r="A203" s="512" t="s">
        <v>954</v>
      </c>
      <c r="B203" s="21" t="s">
        <v>956</v>
      </c>
      <c r="C203" s="207"/>
      <c r="D203" s="208"/>
      <c r="E203" s="208"/>
      <c r="F203" s="216">
        <f>F204</f>
        <v>0</v>
      </c>
    </row>
    <row r="204" spans="1:6" ht="47.25">
      <c r="A204" s="512" t="s">
        <v>955</v>
      </c>
      <c r="B204" s="21" t="s">
        <v>957</v>
      </c>
      <c r="C204" s="207"/>
      <c r="D204" s="208"/>
      <c r="E204" s="208"/>
      <c r="F204" s="216">
        <f>SUM(F205:F206)</f>
        <v>0</v>
      </c>
    </row>
    <row r="205" spans="1:6" ht="71.25" customHeight="1">
      <c r="A205" s="33" t="s">
        <v>652</v>
      </c>
      <c r="B205" s="22" t="s">
        <v>958</v>
      </c>
      <c r="C205" s="86">
        <v>200</v>
      </c>
      <c r="D205" s="154"/>
      <c r="E205" s="154"/>
      <c r="F205" s="213"/>
    </row>
    <row r="206" spans="1:6" ht="79.5" thickBot="1">
      <c r="A206" s="33" t="s">
        <v>599</v>
      </c>
      <c r="B206" s="22" t="s">
        <v>959</v>
      </c>
      <c r="C206" s="86">
        <v>600</v>
      </c>
      <c r="D206" s="154"/>
      <c r="E206" s="154"/>
      <c r="F206" s="213"/>
    </row>
    <row r="207" spans="1:6" ht="32.25" thickBot="1">
      <c r="A207" s="164" t="s">
        <v>724</v>
      </c>
      <c r="B207" s="96" t="s">
        <v>486</v>
      </c>
      <c r="C207" s="97"/>
      <c r="D207" s="180">
        <f>D208</f>
        <v>0</v>
      </c>
      <c r="E207" s="172">
        <f>E208+E213</f>
        <v>0</v>
      </c>
      <c r="F207" s="172">
        <f>F208+F213</f>
        <v>3993000</v>
      </c>
    </row>
    <row r="208" spans="1:6" ht="31.5">
      <c r="A208" s="90" t="s">
        <v>1032</v>
      </c>
      <c r="B208" s="91" t="s">
        <v>487</v>
      </c>
      <c r="C208" s="92"/>
      <c r="D208" s="179">
        <f>SUM(D210:D212)</f>
        <v>0</v>
      </c>
      <c r="E208" s="179">
        <f>E209</f>
        <v>0</v>
      </c>
      <c r="F208" s="210">
        <f>F209</f>
        <v>3993000</v>
      </c>
    </row>
    <row r="209" spans="1:6" ht="31.5">
      <c r="A209" s="211" t="s">
        <v>1112</v>
      </c>
      <c r="B209" s="21" t="s">
        <v>488</v>
      </c>
      <c r="C209" s="85"/>
      <c r="D209" s="176"/>
      <c r="E209" s="176">
        <f>SUM(E210:E212)</f>
        <v>0</v>
      </c>
      <c r="F209" s="212">
        <f>SUM(F210:F212)</f>
        <v>3993000</v>
      </c>
    </row>
    <row r="210" spans="1:6" ht="94.5">
      <c r="A210" s="33" t="s">
        <v>588</v>
      </c>
      <c r="B210" s="22" t="s">
        <v>490</v>
      </c>
      <c r="C210" s="86">
        <v>100</v>
      </c>
      <c r="D210" s="154">
        <v>56705</v>
      </c>
      <c r="E210" s="154"/>
      <c r="F210" s="213">
        <v>3687757.6</v>
      </c>
    </row>
    <row r="211" spans="1:6" ht="57.75" customHeight="1">
      <c r="A211" s="33" t="s">
        <v>653</v>
      </c>
      <c r="B211" s="22" t="s">
        <v>490</v>
      </c>
      <c r="C211" s="86">
        <v>200</v>
      </c>
      <c r="D211" s="154">
        <v>-50705</v>
      </c>
      <c r="E211" s="154"/>
      <c r="F211" s="111">
        <v>305242.4</v>
      </c>
    </row>
    <row r="212" spans="1:6" ht="47.25">
      <c r="A212" s="33" t="s">
        <v>489</v>
      </c>
      <c r="B212" s="22" t="s">
        <v>490</v>
      </c>
      <c r="C212" s="86">
        <v>800</v>
      </c>
      <c r="D212" s="154">
        <v>-6000</v>
      </c>
      <c r="E212" s="154"/>
      <c r="F212" s="213"/>
    </row>
    <row r="213" spans="1:6" ht="31.5">
      <c r="A213" s="90" t="s">
        <v>1288</v>
      </c>
      <c r="B213" s="91" t="s">
        <v>1290</v>
      </c>
      <c r="C213" s="207"/>
      <c r="D213" s="208"/>
      <c r="E213" s="208">
        <f>E214</f>
        <v>0</v>
      </c>
      <c r="F213" s="216">
        <f>F214</f>
        <v>0</v>
      </c>
    </row>
    <row r="214" spans="1:6" ht="31.5">
      <c r="A214" s="211" t="s">
        <v>1289</v>
      </c>
      <c r="B214" s="21" t="s">
        <v>1291</v>
      </c>
      <c r="C214" s="207"/>
      <c r="D214" s="208"/>
      <c r="E214" s="208">
        <f>E215</f>
        <v>0</v>
      </c>
      <c r="F214" s="216">
        <f>F215</f>
        <v>0</v>
      </c>
    </row>
    <row r="215" spans="1:6" ht="48" thickBot="1">
      <c r="A215" s="94" t="s">
        <v>1292</v>
      </c>
      <c r="B215" s="27" t="s">
        <v>1293</v>
      </c>
      <c r="C215" s="95">
        <v>200</v>
      </c>
      <c r="D215" s="143"/>
      <c r="E215" s="143"/>
      <c r="F215" s="214"/>
    </row>
    <row r="216" spans="1:6" ht="63.75" thickBot="1">
      <c r="A216" s="164" t="s">
        <v>978</v>
      </c>
      <c r="B216" s="96" t="s">
        <v>491</v>
      </c>
      <c r="C216" s="97"/>
      <c r="D216" s="180" t="e">
        <f>D217+D235+#REF!</f>
        <v>#REF!</v>
      </c>
      <c r="E216" s="172">
        <f>E217+E235+E242</f>
        <v>0</v>
      </c>
      <c r="F216" s="172">
        <f>F217+F235+F242</f>
        <v>3533683.1</v>
      </c>
    </row>
    <row r="217" spans="1:6" ht="47.25">
      <c r="A217" s="90" t="s">
        <v>492</v>
      </c>
      <c r="B217" s="91" t="s">
        <v>493</v>
      </c>
      <c r="C217" s="92"/>
      <c r="D217" s="179">
        <f>D219</f>
        <v>0</v>
      </c>
      <c r="E217" s="179">
        <f>E218+E226+E233</f>
        <v>0</v>
      </c>
      <c r="F217" s="210">
        <f>F218+F226+F233</f>
        <v>1747172.5</v>
      </c>
    </row>
    <row r="218" spans="1:6" ht="31.5">
      <c r="A218" s="218" t="s">
        <v>495</v>
      </c>
      <c r="B218" s="21" t="s">
        <v>494</v>
      </c>
      <c r="C218" s="85"/>
      <c r="D218" s="176"/>
      <c r="E218" s="176">
        <f>SUM(E219:E225)</f>
        <v>0</v>
      </c>
      <c r="F218" s="212">
        <f>SUM(F219:F225)</f>
        <v>933500</v>
      </c>
    </row>
    <row r="219" spans="1:8" ht="78.75">
      <c r="A219" s="33" t="s">
        <v>766</v>
      </c>
      <c r="B219" s="22" t="s">
        <v>496</v>
      </c>
      <c r="C219" s="86">
        <v>600</v>
      </c>
      <c r="D219" s="154"/>
      <c r="E219" s="154"/>
      <c r="F219" s="510">
        <v>350000</v>
      </c>
      <c r="H219" s="524"/>
    </row>
    <row r="220" spans="1:8" ht="94.5">
      <c r="A220" s="33" t="s">
        <v>815</v>
      </c>
      <c r="B220" s="22" t="s">
        <v>767</v>
      </c>
      <c r="C220" s="86">
        <v>100</v>
      </c>
      <c r="D220" s="154"/>
      <c r="E220" s="154"/>
      <c r="F220" s="526">
        <v>56000</v>
      </c>
      <c r="H220" s="524"/>
    </row>
    <row r="221" spans="1:8" ht="63">
      <c r="A221" s="33" t="s">
        <v>654</v>
      </c>
      <c r="B221" s="22" t="s">
        <v>816</v>
      </c>
      <c r="C221" s="86">
        <v>200</v>
      </c>
      <c r="D221" s="154"/>
      <c r="E221" s="154"/>
      <c r="F221" s="526">
        <v>65500</v>
      </c>
      <c r="H221" s="524"/>
    </row>
    <row r="222" spans="1:6" ht="63">
      <c r="A222" s="33" t="s">
        <v>1127</v>
      </c>
      <c r="B222" s="22" t="s">
        <v>816</v>
      </c>
      <c r="C222" s="86">
        <v>600</v>
      </c>
      <c r="D222" s="154"/>
      <c r="E222" s="154"/>
      <c r="F222" s="526"/>
    </row>
    <row r="223" spans="1:8" ht="71.25" customHeight="1">
      <c r="A223" s="33" t="s">
        <v>842</v>
      </c>
      <c r="B223" s="22" t="s">
        <v>816</v>
      </c>
      <c r="C223" s="86">
        <v>200</v>
      </c>
      <c r="D223" s="154"/>
      <c r="E223" s="154"/>
      <c r="F223" s="526">
        <v>23100</v>
      </c>
      <c r="H223" s="524"/>
    </row>
    <row r="224" spans="1:8" ht="78.75">
      <c r="A224" s="33" t="s">
        <v>843</v>
      </c>
      <c r="B224" s="22" t="s">
        <v>816</v>
      </c>
      <c r="C224" s="86">
        <v>600</v>
      </c>
      <c r="D224" s="154"/>
      <c r="E224" s="154"/>
      <c r="F224" s="526">
        <v>392700</v>
      </c>
      <c r="H224" s="524"/>
    </row>
    <row r="225" spans="1:8" ht="78.75">
      <c r="A225" s="87" t="s">
        <v>981</v>
      </c>
      <c r="B225" s="22" t="s">
        <v>497</v>
      </c>
      <c r="C225" s="86">
        <v>600</v>
      </c>
      <c r="D225" s="154"/>
      <c r="E225" s="154"/>
      <c r="F225" s="510">
        <v>46200</v>
      </c>
      <c r="H225" s="524"/>
    </row>
    <row r="226" spans="1:6" ht="31.5">
      <c r="A226" s="215" t="s">
        <v>393</v>
      </c>
      <c r="B226" s="206" t="s">
        <v>736</v>
      </c>
      <c r="C226" s="207"/>
      <c r="D226" s="208"/>
      <c r="E226" s="208">
        <f>SUM(E227:E232)</f>
        <v>0</v>
      </c>
      <c r="F226" s="216">
        <f>SUM(F227:F232)</f>
        <v>798672.5</v>
      </c>
    </row>
    <row r="227" spans="1:6" ht="63">
      <c r="A227" s="87" t="s">
        <v>642</v>
      </c>
      <c r="B227" s="22" t="s">
        <v>737</v>
      </c>
      <c r="C227" s="86">
        <v>200</v>
      </c>
      <c r="D227" s="154">
        <v>320000</v>
      </c>
      <c r="E227" s="154"/>
      <c r="F227" s="111">
        <v>350000</v>
      </c>
    </row>
    <row r="228" spans="1:6" ht="47.25">
      <c r="A228" s="87" t="s">
        <v>1216</v>
      </c>
      <c r="B228" s="22" t="s">
        <v>762</v>
      </c>
      <c r="C228" s="86">
        <v>200</v>
      </c>
      <c r="D228" s="154"/>
      <c r="E228" s="154"/>
      <c r="F228" s="111">
        <v>10000</v>
      </c>
    </row>
    <row r="229" spans="1:6" ht="63.75" customHeight="1">
      <c r="A229" s="87" t="s">
        <v>1146</v>
      </c>
      <c r="B229" s="22" t="s">
        <v>1130</v>
      </c>
      <c r="C229" s="86">
        <v>200</v>
      </c>
      <c r="D229" s="154"/>
      <c r="E229" s="154"/>
      <c r="F229" s="111">
        <v>12240</v>
      </c>
    </row>
    <row r="230" spans="1:6" ht="47.25">
      <c r="A230" s="87" t="s">
        <v>643</v>
      </c>
      <c r="B230" s="22" t="s">
        <v>738</v>
      </c>
      <c r="C230" s="86">
        <v>200</v>
      </c>
      <c r="D230" s="154">
        <v>10975</v>
      </c>
      <c r="E230" s="154"/>
      <c r="F230" s="111">
        <v>10809.5</v>
      </c>
    </row>
    <row r="231" spans="1:6" ht="94.5">
      <c r="A231" s="87" t="s">
        <v>394</v>
      </c>
      <c r="B231" s="22" t="s">
        <v>739</v>
      </c>
      <c r="C231" s="86">
        <v>100</v>
      </c>
      <c r="D231" s="154">
        <v>383500</v>
      </c>
      <c r="E231" s="154"/>
      <c r="F231" s="111">
        <v>399528</v>
      </c>
    </row>
    <row r="232" spans="1:6" ht="63">
      <c r="A232" s="87" t="s">
        <v>644</v>
      </c>
      <c r="B232" s="22" t="s">
        <v>739</v>
      </c>
      <c r="C232" s="86">
        <v>200</v>
      </c>
      <c r="D232" s="154">
        <v>63370</v>
      </c>
      <c r="E232" s="154"/>
      <c r="F232" s="213">
        <v>16095</v>
      </c>
    </row>
    <row r="233" spans="1:6" ht="31.5">
      <c r="A233" s="211" t="s">
        <v>1166</v>
      </c>
      <c r="B233" s="206" t="s">
        <v>1170</v>
      </c>
      <c r="C233" s="207"/>
      <c r="D233" s="208"/>
      <c r="E233" s="208">
        <f>E234</f>
        <v>0</v>
      </c>
      <c r="F233" s="216">
        <f>F234</f>
        <v>15000</v>
      </c>
    </row>
    <row r="234" spans="1:6" ht="47.25">
      <c r="A234" s="87" t="s">
        <v>1167</v>
      </c>
      <c r="B234" s="22" t="s">
        <v>1171</v>
      </c>
      <c r="C234" s="86">
        <v>200</v>
      </c>
      <c r="D234" s="154"/>
      <c r="E234" s="154"/>
      <c r="F234" s="213">
        <v>15000</v>
      </c>
    </row>
    <row r="235" spans="1:6" ht="31.5">
      <c r="A235" s="211" t="s">
        <v>498</v>
      </c>
      <c r="B235" s="21" t="s">
        <v>499</v>
      </c>
      <c r="C235" s="85"/>
      <c r="D235" s="176">
        <f>D237</f>
        <v>0</v>
      </c>
      <c r="E235" s="176">
        <f>E236+E238</f>
        <v>0</v>
      </c>
      <c r="F235" s="212">
        <f>F236+F238</f>
        <v>61400</v>
      </c>
    </row>
    <row r="236" spans="1:6" ht="47.25">
      <c r="A236" s="211" t="s">
        <v>1168</v>
      </c>
      <c r="B236" s="21" t="s">
        <v>500</v>
      </c>
      <c r="C236" s="85"/>
      <c r="D236" s="176"/>
      <c r="E236" s="176">
        <f>E237</f>
        <v>0</v>
      </c>
      <c r="F236" s="212">
        <f>F237</f>
        <v>4000</v>
      </c>
    </row>
    <row r="237" spans="1:6" ht="63">
      <c r="A237" s="33" t="s">
        <v>1169</v>
      </c>
      <c r="B237" s="22" t="s">
        <v>501</v>
      </c>
      <c r="C237" s="86">
        <v>200</v>
      </c>
      <c r="D237" s="154"/>
      <c r="E237" s="154"/>
      <c r="F237" s="213">
        <v>4000</v>
      </c>
    </row>
    <row r="238" spans="1:6" ht="31.5">
      <c r="A238" s="512" t="s">
        <v>1038</v>
      </c>
      <c r="B238" s="21" t="s">
        <v>1000</v>
      </c>
      <c r="C238" s="85"/>
      <c r="D238" s="154"/>
      <c r="E238" s="208">
        <f>SUM(E239:E241)</f>
        <v>0</v>
      </c>
      <c r="F238" s="216">
        <f>SUM(F239:F241)</f>
        <v>57400</v>
      </c>
    </row>
    <row r="239" spans="1:6" ht="108" customHeight="1">
      <c r="A239" s="33" t="s">
        <v>1091</v>
      </c>
      <c r="B239" s="22" t="s">
        <v>1001</v>
      </c>
      <c r="C239" s="86">
        <v>100</v>
      </c>
      <c r="D239" s="154"/>
      <c r="E239" s="154"/>
      <c r="F239" s="213">
        <v>15000</v>
      </c>
    </row>
    <row r="240" spans="1:6" ht="69" customHeight="1">
      <c r="A240" s="33" t="s">
        <v>1092</v>
      </c>
      <c r="B240" s="22" t="s">
        <v>1093</v>
      </c>
      <c r="C240" s="95">
        <v>200</v>
      </c>
      <c r="D240" s="143"/>
      <c r="E240" s="143"/>
      <c r="F240" s="214">
        <v>5000</v>
      </c>
    </row>
    <row r="241" spans="1:6" ht="69" customHeight="1">
      <c r="A241" s="94" t="s">
        <v>1058</v>
      </c>
      <c r="B241" s="27" t="s">
        <v>1048</v>
      </c>
      <c r="C241" s="95">
        <v>200</v>
      </c>
      <c r="D241" s="143"/>
      <c r="E241" s="143"/>
      <c r="F241" s="214">
        <v>37400</v>
      </c>
    </row>
    <row r="242" spans="1:6" ht="31.5">
      <c r="A242" s="211" t="s">
        <v>1134</v>
      </c>
      <c r="B242" s="21" t="s">
        <v>1132</v>
      </c>
      <c r="C242" s="85"/>
      <c r="D242" s="176">
        <f>D244</f>
        <v>0</v>
      </c>
      <c r="E242" s="176">
        <f>E243</f>
        <v>0</v>
      </c>
      <c r="F242" s="212">
        <f>F243</f>
        <v>1725110.6</v>
      </c>
    </row>
    <row r="243" spans="1:6" ht="31.5">
      <c r="A243" s="211" t="s">
        <v>1135</v>
      </c>
      <c r="B243" s="21" t="s">
        <v>1133</v>
      </c>
      <c r="C243" s="85"/>
      <c r="D243" s="176"/>
      <c r="E243" s="176">
        <f>E244+E245+E246</f>
        <v>0</v>
      </c>
      <c r="F243" s="212">
        <f>F244+F245+F246</f>
        <v>1725110.6</v>
      </c>
    </row>
    <row r="244" spans="1:6" ht="94.5">
      <c r="A244" s="33" t="s">
        <v>1137</v>
      </c>
      <c r="B244" s="22" t="s">
        <v>1139</v>
      </c>
      <c r="C244" s="86">
        <v>100</v>
      </c>
      <c r="D244" s="154"/>
      <c r="E244" s="154"/>
      <c r="F244" s="213">
        <v>1627864.6</v>
      </c>
    </row>
    <row r="245" spans="1:6" ht="47.25">
      <c r="A245" s="33" t="s">
        <v>1136</v>
      </c>
      <c r="B245" s="22" t="s">
        <v>1139</v>
      </c>
      <c r="C245" s="86">
        <v>200</v>
      </c>
      <c r="D245" s="154"/>
      <c r="E245" s="154"/>
      <c r="F245" s="213">
        <v>97246</v>
      </c>
    </row>
    <row r="246" spans="1:6" ht="33.75" customHeight="1" thickBot="1">
      <c r="A246" s="33" t="s">
        <v>1138</v>
      </c>
      <c r="B246" s="22" t="s">
        <v>1139</v>
      </c>
      <c r="C246" s="86">
        <v>800</v>
      </c>
      <c r="D246" s="154"/>
      <c r="E246" s="154"/>
      <c r="F246" s="213"/>
    </row>
    <row r="247" spans="1:6" ht="32.25" thickBot="1">
      <c r="A247" s="164" t="s">
        <v>979</v>
      </c>
      <c r="B247" s="96" t="s">
        <v>502</v>
      </c>
      <c r="C247" s="97"/>
      <c r="D247" s="180" t="e">
        <f>D248+D23+#REF!</f>
        <v>#REF!</v>
      </c>
      <c r="E247" s="172">
        <f>E248</f>
        <v>-27000</v>
      </c>
      <c r="F247" s="172">
        <f>F248</f>
        <v>2000</v>
      </c>
    </row>
    <row r="248" spans="1:6" ht="31.5">
      <c r="A248" s="90" t="s">
        <v>984</v>
      </c>
      <c r="B248" s="91" t="s">
        <v>503</v>
      </c>
      <c r="C248" s="92"/>
      <c r="D248" s="179">
        <f>D260</f>
        <v>0</v>
      </c>
      <c r="E248" s="179">
        <f>E249+E255+E259</f>
        <v>-27000</v>
      </c>
      <c r="F248" s="210">
        <f>F249+F255+F259</f>
        <v>2000</v>
      </c>
    </row>
    <row r="249" spans="1:6" ht="31.5">
      <c r="A249" s="211" t="s">
        <v>1033</v>
      </c>
      <c r="B249" s="21" t="s">
        <v>504</v>
      </c>
      <c r="C249" s="85"/>
      <c r="D249" s="176"/>
      <c r="E249" s="176">
        <f>SUM(E250:E254)</f>
        <v>-27000</v>
      </c>
      <c r="F249" s="212">
        <f>SUM(F250:F254)</f>
        <v>0</v>
      </c>
    </row>
    <row r="250" spans="1:6" ht="49.5" customHeight="1">
      <c r="A250" s="33" t="s">
        <v>983</v>
      </c>
      <c r="B250" s="22" t="s">
        <v>960</v>
      </c>
      <c r="C250" s="86">
        <v>200</v>
      </c>
      <c r="D250" s="154"/>
      <c r="E250" s="154">
        <v>-27000</v>
      </c>
      <c r="F250" s="213">
        <v>0</v>
      </c>
    </row>
    <row r="251" spans="1:6" ht="61.5" customHeight="1">
      <c r="A251" s="33" t="s">
        <v>985</v>
      </c>
      <c r="B251" s="27" t="s">
        <v>1049</v>
      </c>
      <c r="C251" s="95">
        <v>200</v>
      </c>
      <c r="D251" s="143"/>
      <c r="E251" s="143"/>
      <c r="F251" s="214"/>
    </row>
    <row r="252" spans="1:6" ht="48" customHeight="1">
      <c r="A252" s="33" t="s">
        <v>986</v>
      </c>
      <c r="B252" s="27" t="s">
        <v>1050</v>
      </c>
      <c r="C252" s="95">
        <v>200</v>
      </c>
      <c r="D252" s="143"/>
      <c r="E252" s="143"/>
      <c r="F252" s="214"/>
    </row>
    <row r="253" spans="1:6" ht="61.5" customHeight="1">
      <c r="A253" s="33" t="s">
        <v>987</v>
      </c>
      <c r="B253" s="27" t="s">
        <v>1051</v>
      </c>
      <c r="C253" s="95">
        <v>200</v>
      </c>
      <c r="D253" s="143"/>
      <c r="E253" s="143"/>
      <c r="F253" s="214"/>
    </row>
    <row r="254" spans="1:6" ht="61.5" customHeight="1">
      <c r="A254" s="33" t="s">
        <v>988</v>
      </c>
      <c r="B254" s="27" t="s">
        <v>1052</v>
      </c>
      <c r="C254" s="95">
        <v>200</v>
      </c>
      <c r="D254" s="143"/>
      <c r="E254" s="143"/>
      <c r="F254" s="214"/>
    </row>
    <row r="255" spans="1:6" ht="35.25" customHeight="1">
      <c r="A255" s="211" t="s">
        <v>1034</v>
      </c>
      <c r="B255" s="21" t="s">
        <v>1035</v>
      </c>
      <c r="C255" s="401"/>
      <c r="D255" s="442"/>
      <c r="E255" s="442">
        <f>SUM(E256:E258)</f>
        <v>0</v>
      </c>
      <c r="F255" s="443">
        <f>SUM(F256:F258)</f>
        <v>2000</v>
      </c>
    </row>
    <row r="256" spans="1:6" ht="63" customHeight="1">
      <c r="A256" s="94" t="s">
        <v>1039</v>
      </c>
      <c r="B256" s="27" t="s">
        <v>1053</v>
      </c>
      <c r="C256" s="95">
        <v>200</v>
      </c>
      <c r="D256" s="143"/>
      <c r="E256" s="143"/>
      <c r="F256" s="214"/>
    </row>
    <row r="257" spans="1:6" ht="61.5" customHeight="1">
      <c r="A257" s="94" t="s">
        <v>1215</v>
      </c>
      <c r="B257" s="27" t="s">
        <v>1262</v>
      </c>
      <c r="C257" s="95">
        <v>200</v>
      </c>
      <c r="D257" s="143"/>
      <c r="E257" s="143"/>
      <c r="F257" s="214">
        <v>2000</v>
      </c>
    </row>
    <row r="258" spans="1:6" ht="63" customHeight="1">
      <c r="A258" s="94" t="s">
        <v>1041</v>
      </c>
      <c r="B258" s="27" t="s">
        <v>1054</v>
      </c>
      <c r="C258" s="95">
        <v>200</v>
      </c>
      <c r="D258" s="143"/>
      <c r="E258" s="143"/>
      <c r="F258" s="214"/>
    </row>
    <row r="259" spans="1:6" ht="46.5" customHeight="1">
      <c r="A259" s="211" t="s">
        <v>1037</v>
      </c>
      <c r="B259" s="21" t="s">
        <v>1036</v>
      </c>
      <c r="C259" s="401"/>
      <c r="D259" s="442"/>
      <c r="E259" s="442">
        <f>SUM(E260:E261)</f>
        <v>0</v>
      </c>
      <c r="F259" s="443">
        <f>SUM(F260:F261)</f>
        <v>0</v>
      </c>
    </row>
    <row r="260" spans="1:6" ht="61.5" customHeight="1">
      <c r="A260" s="33" t="s">
        <v>989</v>
      </c>
      <c r="B260" s="22" t="s">
        <v>1055</v>
      </c>
      <c r="C260" s="86">
        <v>200</v>
      </c>
      <c r="D260" s="154"/>
      <c r="E260" s="154"/>
      <c r="F260" s="213"/>
    </row>
    <row r="261" spans="1:6" ht="61.5" customHeight="1" thickBot="1">
      <c r="A261" s="33" t="s">
        <v>990</v>
      </c>
      <c r="B261" s="146" t="s">
        <v>1056</v>
      </c>
      <c r="C261" s="226">
        <v>200</v>
      </c>
      <c r="D261" s="227"/>
      <c r="E261" s="227"/>
      <c r="F261" s="441"/>
    </row>
    <row r="262" spans="1:6" ht="63.75" customHeight="1" thickBot="1">
      <c r="A262" s="257" t="s">
        <v>725</v>
      </c>
      <c r="B262" s="96" t="s">
        <v>672</v>
      </c>
      <c r="C262" s="250"/>
      <c r="D262" s="251"/>
      <c r="E262" s="251">
        <f>E263</f>
        <v>0</v>
      </c>
      <c r="F262" s="252">
        <f>F263</f>
        <v>0</v>
      </c>
    </row>
    <row r="263" spans="1:6" ht="48.75" customHeight="1">
      <c r="A263" s="513" t="s">
        <v>673</v>
      </c>
      <c r="B263" s="91" t="s">
        <v>674</v>
      </c>
      <c r="C263" s="254"/>
      <c r="D263" s="255"/>
      <c r="E263" s="255">
        <f>E264</f>
        <v>0</v>
      </c>
      <c r="F263" s="514">
        <f>F264</f>
        <v>0</v>
      </c>
    </row>
    <row r="264" spans="1:6" ht="46.5" customHeight="1">
      <c r="A264" s="512" t="s">
        <v>676</v>
      </c>
      <c r="B264" s="21" t="s">
        <v>675</v>
      </c>
      <c r="C264" s="207"/>
      <c r="D264" s="208"/>
      <c r="E264" s="208">
        <f>SUM(E265:E266)</f>
        <v>0</v>
      </c>
      <c r="F264" s="216">
        <f>SUM(F265:F266)</f>
        <v>0</v>
      </c>
    </row>
    <row r="265" spans="1:6" ht="81.75" customHeight="1">
      <c r="A265" s="124" t="s">
        <v>1158</v>
      </c>
      <c r="B265" s="23" t="s">
        <v>1150</v>
      </c>
      <c r="C265" s="170">
        <v>400</v>
      </c>
      <c r="D265" s="171"/>
      <c r="E265" s="171"/>
      <c r="F265" s="182"/>
    </row>
    <row r="266" spans="1:6" ht="66.75" customHeight="1" thickBot="1">
      <c r="A266" s="515" t="s">
        <v>1157</v>
      </c>
      <c r="B266" s="163" t="s">
        <v>1151</v>
      </c>
      <c r="C266" s="506">
        <v>400</v>
      </c>
      <c r="D266" s="496"/>
      <c r="E266" s="496"/>
      <c r="F266" s="516"/>
    </row>
    <row r="267" spans="1:6" ht="54.75" customHeight="1" thickBot="1">
      <c r="A267" s="257" t="s">
        <v>1299</v>
      </c>
      <c r="B267" s="96" t="s">
        <v>1296</v>
      </c>
      <c r="C267" s="250"/>
      <c r="D267" s="251"/>
      <c r="E267" s="251">
        <f>E268</f>
        <v>0</v>
      </c>
      <c r="F267" s="252">
        <f>F268</f>
        <v>0</v>
      </c>
    </row>
    <row r="268" spans="1:6" ht="49.5" customHeight="1">
      <c r="A268" s="513" t="s">
        <v>1308</v>
      </c>
      <c r="B268" s="91" t="s">
        <v>1297</v>
      </c>
      <c r="C268" s="254"/>
      <c r="D268" s="255"/>
      <c r="E268" s="255">
        <f>E269</f>
        <v>0</v>
      </c>
      <c r="F268" s="514">
        <f>F269</f>
        <v>0</v>
      </c>
    </row>
    <row r="269" spans="1:6" ht="45.75" customHeight="1">
      <c r="A269" s="512" t="s">
        <v>1300</v>
      </c>
      <c r="B269" s="21" t="s">
        <v>1298</v>
      </c>
      <c r="C269" s="207"/>
      <c r="D269" s="208"/>
      <c r="E269" s="208">
        <f>SUM(E270:E271)</f>
        <v>0</v>
      </c>
      <c r="F269" s="216">
        <f>SUM(F270:F271)</f>
        <v>0</v>
      </c>
    </row>
    <row r="270" spans="1:6" ht="66.75" customHeight="1">
      <c r="A270" s="124" t="s">
        <v>1303</v>
      </c>
      <c r="B270" s="23" t="s">
        <v>1301</v>
      </c>
      <c r="C270" s="170">
        <v>200</v>
      </c>
      <c r="D270" s="171"/>
      <c r="E270" s="171"/>
      <c r="F270" s="182"/>
    </row>
    <row r="271" spans="1:6" ht="87" customHeight="1" thickBot="1">
      <c r="A271" s="124" t="s">
        <v>1304</v>
      </c>
      <c r="B271" s="23" t="s">
        <v>1302</v>
      </c>
      <c r="C271" s="170">
        <v>200</v>
      </c>
      <c r="D271" s="171"/>
      <c r="E271" s="171"/>
      <c r="F271" s="182"/>
    </row>
    <row r="272" spans="1:6" ht="48" thickBot="1">
      <c r="A272" s="164" t="s">
        <v>505</v>
      </c>
      <c r="B272" s="96" t="s">
        <v>506</v>
      </c>
      <c r="C272" s="97"/>
      <c r="D272" s="180">
        <f>D273</f>
        <v>30000</v>
      </c>
      <c r="E272" s="172">
        <f>E273</f>
        <v>19422</v>
      </c>
      <c r="F272" s="172">
        <f>F273</f>
        <v>10471834.14</v>
      </c>
    </row>
    <row r="273" spans="1:6" ht="15.75">
      <c r="A273" s="90" t="s">
        <v>2</v>
      </c>
      <c r="B273" s="91" t="s">
        <v>507</v>
      </c>
      <c r="C273" s="92"/>
      <c r="D273" s="179">
        <f>SUM(D22:D23)</f>
        <v>30000</v>
      </c>
      <c r="E273" s="173">
        <f>SUM(E274:E287)</f>
        <v>19422</v>
      </c>
      <c r="F273" s="173">
        <f>SUM(F274:F287)</f>
        <v>10471834.14</v>
      </c>
    </row>
    <row r="274" spans="1:6" ht="31.5">
      <c r="A274" s="84" t="s">
        <v>670</v>
      </c>
      <c r="B274" s="22" t="s">
        <v>510</v>
      </c>
      <c r="C274" s="86">
        <v>800</v>
      </c>
      <c r="D274" s="143"/>
      <c r="E274" s="143"/>
      <c r="F274" s="175">
        <v>44022</v>
      </c>
    </row>
    <row r="275" spans="1:6" ht="47.25">
      <c r="A275" s="87" t="s">
        <v>656</v>
      </c>
      <c r="B275" s="22" t="s">
        <v>509</v>
      </c>
      <c r="C275" s="86">
        <v>200</v>
      </c>
      <c r="D275" s="143"/>
      <c r="E275" s="143"/>
      <c r="F275" s="214">
        <v>117180</v>
      </c>
    </row>
    <row r="276" spans="1:6" ht="47.25">
      <c r="A276" s="87" t="s">
        <v>511</v>
      </c>
      <c r="B276" s="22" t="s">
        <v>512</v>
      </c>
      <c r="C276" s="86">
        <v>400</v>
      </c>
      <c r="D276" s="143"/>
      <c r="E276" s="143"/>
      <c r="F276" s="214"/>
    </row>
    <row r="277" spans="1:6" ht="78.75">
      <c r="A277" s="87" t="s">
        <v>685</v>
      </c>
      <c r="B277" s="22" t="s">
        <v>679</v>
      </c>
      <c r="C277" s="86">
        <v>200</v>
      </c>
      <c r="D277" s="143"/>
      <c r="E277" s="143"/>
      <c r="F277" s="214"/>
    </row>
    <row r="278" spans="1:6" ht="47.25">
      <c r="A278" s="87" t="s">
        <v>1014</v>
      </c>
      <c r="B278" s="22" t="s">
        <v>1057</v>
      </c>
      <c r="C278" s="86">
        <v>200</v>
      </c>
      <c r="D278" s="143"/>
      <c r="E278" s="143"/>
      <c r="F278" s="214">
        <v>816533.33</v>
      </c>
    </row>
    <row r="279" spans="1:6" ht="78.75">
      <c r="A279" s="87" t="s">
        <v>687</v>
      </c>
      <c r="B279" s="22" t="s">
        <v>686</v>
      </c>
      <c r="C279" s="86">
        <v>200</v>
      </c>
      <c r="D279" s="143"/>
      <c r="E279" s="143"/>
      <c r="F279" s="214">
        <v>119659.25</v>
      </c>
    </row>
    <row r="280" spans="1:6" ht="63">
      <c r="A280" s="87" t="s">
        <v>823</v>
      </c>
      <c r="B280" s="22" t="s">
        <v>822</v>
      </c>
      <c r="C280" s="86">
        <v>200</v>
      </c>
      <c r="D280" s="143"/>
      <c r="E280" s="143"/>
      <c r="F280" s="214"/>
    </row>
    <row r="281" spans="1:6" ht="47.25">
      <c r="A281" s="87" t="s">
        <v>836</v>
      </c>
      <c r="B281" s="22" t="s">
        <v>835</v>
      </c>
      <c r="C281" s="86">
        <v>200</v>
      </c>
      <c r="D281" s="143"/>
      <c r="E281" s="143"/>
      <c r="F281" s="214">
        <v>1903022.56</v>
      </c>
    </row>
    <row r="282" spans="1:6" ht="157.5">
      <c r="A282" s="87" t="s">
        <v>669</v>
      </c>
      <c r="B282" s="22" t="s">
        <v>667</v>
      </c>
      <c r="C282" s="86">
        <v>800</v>
      </c>
      <c r="D282" s="143"/>
      <c r="E282" s="143"/>
      <c r="F282" s="214"/>
    </row>
    <row r="283" spans="1:6" ht="126">
      <c r="A283" s="87" t="s">
        <v>657</v>
      </c>
      <c r="B283" s="22" t="s">
        <v>513</v>
      </c>
      <c r="C283" s="86">
        <v>200</v>
      </c>
      <c r="D283" s="154">
        <v>59850</v>
      </c>
      <c r="E283" s="154"/>
      <c r="F283" s="213">
        <v>68494</v>
      </c>
    </row>
    <row r="284" spans="1:6" ht="126">
      <c r="A284" s="99" t="s">
        <v>658</v>
      </c>
      <c r="B284" s="27" t="s">
        <v>820</v>
      </c>
      <c r="C284" s="86">
        <v>200</v>
      </c>
      <c r="D284" s="154">
        <v>63180</v>
      </c>
      <c r="E284" s="154"/>
      <c r="F284" s="175">
        <v>140392</v>
      </c>
    </row>
    <row r="285" spans="1:6" ht="63">
      <c r="A285" s="87" t="s">
        <v>514</v>
      </c>
      <c r="B285" s="22" t="s">
        <v>515</v>
      </c>
      <c r="C285" s="86">
        <v>600</v>
      </c>
      <c r="D285" s="154"/>
      <c r="E285" s="154"/>
      <c r="F285" s="111"/>
    </row>
    <row r="286" spans="1:6" ht="78.75">
      <c r="A286" s="99" t="s">
        <v>1018</v>
      </c>
      <c r="B286" s="27" t="s">
        <v>516</v>
      </c>
      <c r="C286" s="86">
        <v>300</v>
      </c>
      <c r="D286" s="154"/>
      <c r="E286" s="154"/>
      <c r="F286" s="528">
        <v>1035000</v>
      </c>
    </row>
    <row r="287" spans="1:8" ht="158.25" thickBot="1">
      <c r="A287" s="94" t="s">
        <v>517</v>
      </c>
      <c r="B287" s="27" t="s">
        <v>518</v>
      </c>
      <c r="C287" s="95">
        <v>600</v>
      </c>
      <c r="D287" s="143">
        <v>208560</v>
      </c>
      <c r="E287" s="143">
        <v>19422</v>
      </c>
      <c r="F287" s="528">
        <v>6227531</v>
      </c>
      <c r="G287" s="222"/>
      <c r="H287" s="524"/>
    </row>
    <row r="288" spans="1:6" ht="63.75" thickBot="1">
      <c r="A288" s="101" t="s">
        <v>519</v>
      </c>
      <c r="B288" s="96" t="s">
        <v>520</v>
      </c>
      <c r="C288" s="97"/>
      <c r="D288" s="180">
        <f aca="true" t="shared" si="0" ref="D288:F291">D289</f>
        <v>0</v>
      </c>
      <c r="E288" s="172">
        <f t="shared" si="0"/>
        <v>0</v>
      </c>
      <c r="F288" s="172">
        <f>F289</f>
        <v>4990</v>
      </c>
    </row>
    <row r="289" spans="1:6" ht="15.75">
      <c r="A289" s="100" t="s">
        <v>2</v>
      </c>
      <c r="B289" s="91" t="s">
        <v>521</v>
      </c>
      <c r="C289" s="92"/>
      <c r="D289" s="179">
        <f t="shared" si="0"/>
        <v>0</v>
      </c>
      <c r="E289" s="179">
        <f t="shared" si="0"/>
        <v>0</v>
      </c>
      <c r="F289" s="210">
        <f t="shared" si="0"/>
        <v>4990</v>
      </c>
    </row>
    <row r="290" spans="1:6" ht="48" thickBot="1">
      <c r="A290" s="99" t="s">
        <v>982</v>
      </c>
      <c r="B290" s="27" t="s">
        <v>522</v>
      </c>
      <c r="C290" s="95">
        <v>500</v>
      </c>
      <c r="D290" s="143"/>
      <c r="E290" s="143"/>
      <c r="F290" s="214">
        <v>4990</v>
      </c>
    </row>
    <row r="291" spans="1:6" ht="51.75" customHeight="1" thickBot="1">
      <c r="A291" s="101" t="s">
        <v>525</v>
      </c>
      <c r="B291" s="96" t="s">
        <v>523</v>
      </c>
      <c r="C291" s="97"/>
      <c r="D291" s="180" t="e">
        <f t="shared" si="0"/>
        <v>#REF!</v>
      </c>
      <c r="E291" s="180">
        <f t="shared" si="0"/>
        <v>2141354.9</v>
      </c>
      <c r="F291" s="98">
        <f>F292</f>
        <v>2141354.9</v>
      </c>
    </row>
    <row r="292" spans="1:6" ht="15.75">
      <c r="A292" s="467" t="s">
        <v>2</v>
      </c>
      <c r="B292" s="259" t="s">
        <v>524</v>
      </c>
      <c r="C292" s="260"/>
      <c r="D292" s="261" t="e">
        <f>#REF!</f>
        <v>#REF!</v>
      </c>
      <c r="E292" s="261">
        <f>E293</f>
        <v>2141354.9</v>
      </c>
      <c r="F292" s="262">
        <f>SUM(F293:F293)</f>
        <v>2141354.9</v>
      </c>
    </row>
    <row r="293" spans="1:6" ht="63.75" thickBot="1">
      <c r="A293" s="87" t="s">
        <v>1375</v>
      </c>
      <c r="B293" s="22" t="s">
        <v>980</v>
      </c>
      <c r="C293" s="86">
        <v>200</v>
      </c>
      <c r="D293" s="154"/>
      <c r="E293" s="154">
        <v>2141354.9</v>
      </c>
      <c r="F293" s="213">
        <v>2141354.9</v>
      </c>
    </row>
    <row r="294" spans="1:6" ht="16.5" thickBot="1">
      <c r="A294" s="101" t="s">
        <v>178</v>
      </c>
      <c r="B294" s="165"/>
      <c r="C294" s="165"/>
      <c r="D294" s="209" t="e">
        <f>D11+D17+D54+D67+D76+D80+D85+D103+D136+D144+D199+D207+D272+#REF!+#REF!+#REF!+D288</f>
        <v>#REF!</v>
      </c>
      <c r="E294" s="560">
        <f>E11+E17+E54+E67+E76+E80+E85+E103+E136+E144+E199+E207+E216+E247+E262+E272+E288+E291+E267</f>
        <v>5935706.8100000005</v>
      </c>
      <c r="F294" s="560">
        <f>F11+F17+F54+F67+F76+F80+F85+F103+F136+F144+F199+F207+F216+F247+F262+F272+F288+F291+F267</f>
        <v>324736749.2</v>
      </c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workbookViewId="0" topLeftCell="A272">
      <selection activeCell="F279" sqref="F279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6" width="17.140625" style="0" customWidth="1"/>
    <col min="8" max="8" width="16.57421875" style="0" customWidth="1"/>
    <col min="9" max="9" width="14.00390625" style="0" customWidth="1"/>
  </cols>
  <sheetData>
    <row r="1" spans="1:6" ht="12.75" customHeight="1">
      <c r="A1" s="571" t="s">
        <v>214</v>
      </c>
      <c r="B1" s="571"/>
      <c r="C1" s="571"/>
      <c r="D1" s="571"/>
      <c r="E1" s="571"/>
      <c r="F1" s="571"/>
    </row>
    <row r="2" spans="1:6" ht="12.75" customHeight="1">
      <c r="A2" s="571" t="s">
        <v>116</v>
      </c>
      <c r="B2" s="571"/>
      <c r="C2" s="571"/>
      <c r="D2" s="571"/>
      <c r="E2" s="571"/>
      <c r="F2" s="571"/>
    </row>
    <row r="3" spans="1:6" ht="15">
      <c r="A3" s="571" t="s">
        <v>1329</v>
      </c>
      <c r="B3" s="571"/>
      <c r="C3" s="571"/>
      <c r="D3" s="571"/>
      <c r="E3" s="571"/>
      <c r="F3" s="571"/>
    </row>
    <row r="4" ht="15">
      <c r="B4" s="2"/>
    </row>
    <row r="5" spans="1:6" ht="119.25" customHeight="1">
      <c r="A5" s="582" t="s">
        <v>1187</v>
      </c>
      <c r="B5" s="582"/>
      <c r="C5" s="582"/>
      <c r="D5" s="582"/>
      <c r="E5" s="582"/>
      <c r="F5" s="582"/>
    </row>
    <row r="6" spans="1:6" ht="15.75">
      <c r="A6" s="569" t="s">
        <v>74</v>
      </c>
      <c r="B6" s="569"/>
      <c r="C6" s="569"/>
      <c r="D6" s="569"/>
      <c r="E6" s="569"/>
      <c r="F6" s="569"/>
    </row>
    <row r="7" spans="1:2" ht="13.5" thickBot="1">
      <c r="A7" s="4"/>
      <c r="B7" s="15"/>
    </row>
    <row r="8" spans="1:6" ht="37.5" customHeight="1">
      <c r="A8" s="600" t="s">
        <v>163</v>
      </c>
      <c r="B8" s="596" t="s">
        <v>328</v>
      </c>
      <c r="C8" s="598" t="s">
        <v>334</v>
      </c>
      <c r="D8" s="600" t="s">
        <v>216</v>
      </c>
      <c r="E8" s="602"/>
      <c r="F8" s="603"/>
    </row>
    <row r="9" spans="1:6" ht="30" customHeight="1" thickBot="1">
      <c r="A9" s="601"/>
      <c r="B9" s="597"/>
      <c r="C9" s="599"/>
      <c r="D9" s="447" t="s">
        <v>236</v>
      </c>
      <c r="E9" s="448" t="s">
        <v>692</v>
      </c>
      <c r="F9" s="449" t="s">
        <v>693</v>
      </c>
    </row>
    <row r="10" spans="1:6" ht="16.5" customHeight="1" thickBot="1">
      <c r="A10" s="450">
        <v>1</v>
      </c>
      <c r="B10" s="451">
        <v>2</v>
      </c>
      <c r="C10" s="483">
        <v>3</v>
      </c>
      <c r="D10" s="450">
        <v>4</v>
      </c>
      <c r="E10" s="452">
        <v>4</v>
      </c>
      <c r="F10" s="453">
        <v>5</v>
      </c>
    </row>
    <row r="11" spans="1:6" ht="48" thickBot="1">
      <c r="A11" s="101" t="s">
        <v>714</v>
      </c>
      <c r="B11" s="96" t="s">
        <v>356</v>
      </c>
      <c r="C11" s="159"/>
      <c r="D11" s="160">
        <f>D12</f>
        <v>-816000</v>
      </c>
      <c r="E11" s="98">
        <f>E12</f>
        <v>999333.3300000001</v>
      </c>
      <c r="F11" s="98">
        <f>F12</f>
        <v>999333.3300000001</v>
      </c>
    </row>
    <row r="12" spans="1:6" ht="47.25">
      <c r="A12" s="90" t="s">
        <v>360</v>
      </c>
      <c r="B12" s="91" t="s">
        <v>357</v>
      </c>
      <c r="C12" s="92"/>
      <c r="D12" s="179">
        <f>SUM(D14:D16)</f>
        <v>-816000</v>
      </c>
      <c r="E12" s="179">
        <f>E13+E15</f>
        <v>999333.3300000001</v>
      </c>
      <c r="F12" s="210">
        <f>F13+F15</f>
        <v>999333.3300000001</v>
      </c>
    </row>
    <row r="13" spans="1:9" ht="31.5">
      <c r="A13" s="211" t="s">
        <v>1021</v>
      </c>
      <c r="B13" s="21" t="s">
        <v>358</v>
      </c>
      <c r="C13" s="85"/>
      <c r="D13" s="176"/>
      <c r="E13" s="176">
        <f>SUM(E14)</f>
        <v>700000</v>
      </c>
      <c r="F13" s="212">
        <f>SUM(F14)</f>
        <v>700000</v>
      </c>
      <c r="H13" s="222"/>
      <c r="I13" s="222"/>
    </row>
    <row r="14" spans="1:9" ht="63">
      <c r="A14" s="33" t="s">
        <v>633</v>
      </c>
      <c r="B14" s="22" t="s">
        <v>359</v>
      </c>
      <c r="C14" s="86">
        <v>200</v>
      </c>
      <c r="D14" s="154">
        <v>-360000</v>
      </c>
      <c r="E14" s="154">
        <v>700000</v>
      </c>
      <c r="F14" s="213">
        <v>700000</v>
      </c>
      <c r="H14" s="273"/>
      <c r="I14" s="273"/>
    </row>
    <row r="15" spans="1:9" ht="31.5">
      <c r="A15" s="211" t="s">
        <v>993</v>
      </c>
      <c r="B15" s="21" t="s">
        <v>991</v>
      </c>
      <c r="C15" s="85"/>
      <c r="D15" s="143"/>
      <c r="E15" s="442">
        <f>E16</f>
        <v>299333.33</v>
      </c>
      <c r="F15" s="443">
        <f>F16</f>
        <v>299333.33</v>
      </c>
      <c r="H15" s="273"/>
      <c r="I15" s="273"/>
    </row>
    <row r="16" spans="1:9" ht="79.5" thickBot="1">
      <c r="A16" s="274" t="s">
        <v>634</v>
      </c>
      <c r="B16" s="275" t="s">
        <v>992</v>
      </c>
      <c r="C16" s="276">
        <v>200</v>
      </c>
      <c r="D16" s="277">
        <v>-456000</v>
      </c>
      <c r="E16" s="277">
        <v>299333.33</v>
      </c>
      <c r="F16" s="278">
        <v>299333.33</v>
      </c>
      <c r="H16" s="273"/>
      <c r="I16" s="273"/>
    </row>
    <row r="17" spans="1:9" ht="32.25" thickBot="1">
      <c r="A17" s="101" t="s">
        <v>976</v>
      </c>
      <c r="B17" s="96" t="s">
        <v>361</v>
      </c>
      <c r="C17" s="97"/>
      <c r="D17" s="180" t="e">
        <f>D18+D24+#REF!+#REF!+#REF!+#REF!</f>
        <v>#REF!</v>
      </c>
      <c r="E17" s="172">
        <f>E18+E24+E46+E49</f>
        <v>39159250.72</v>
      </c>
      <c r="F17" s="172">
        <f>F18+F24+F46+F49</f>
        <v>38769609.28</v>
      </c>
      <c r="H17" s="15"/>
      <c r="I17" s="15"/>
    </row>
    <row r="18" spans="1:6" ht="31.5">
      <c r="A18" s="100" t="s">
        <v>362</v>
      </c>
      <c r="B18" s="91" t="s">
        <v>363</v>
      </c>
      <c r="C18" s="92"/>
      <c r="D18" s="179">
        <f>SUM(D20:D20)</f>
        <v>-47100</v>
      </c>
      <c r="E18" s="179">
        <f>E19+E21</f>
        <v>1304768.82</v>
      </c>
      <c r="F18" s="210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6"/>
      <c r="E19" s="176">
        <f>SUM(E20:E20)</f>
        <v>81200</v>
      </c>
      <c r="F19" s="212">
        <f>SUM(F20:F20)</f>
        <v>81200</v>
      </c>
    </row>
    <row r="20" spans="1:6" ht="94.5">
      <c r="A20" s="83" t="s">
        <v>1061</v>
      </c>
      <c r="B20" s="22" t="s">
        <v>366</v>
      </c>
      <c r="C20" s="86">
        <v>200</v>
      </c>
      <c r="D20" s="154">
        <v>-47100</v>
      </c>
      <c r="E20" s="154">
        <v>81200</v>
      </c>
      <c r="F20" s="213">
        <v>81200</v>
      </c>
    </row>
    <row r="21" spans="1:6" ht="31.5">
      <c r="A21" s="263" t="s">
        <v>1002</v>
      </c>
      <c r="B21" s="206" t="s">
        <v>994</v>
      </c>
      <c r="C21" s="207"/>
      <c r="D21" s="208"/>
      <c r="E21" s="208">
        <f>SUM(E22:E23)</f>
        <v>1223568.82</v>
      </c>
      <c r="F21" s="216">
        <f>SUM(F22:F23)</f>
        <v>1223568.82</v>
      </c>
    </row>
    <row r="22" spans="1:6" ht="63">
      <c r="A22" s="87" t="s">
        <v>655</v>
      </c>
      <c r="B22" s="22" t="s">
        <v>995</v>
      </c>
      <c r="C22" s="86">
        <v>200</v>
      </c>
      <c r="D22" s="154"/>
      <c r="E22" s="154">
        <v>18082.3</v>
      </c>
      <c r="F22" s="111">
        <v>18082.3</v>
      </c>
    </row>
    <row r="23" spans="1:6" ht="63">
      <c r="A23" s="87" t="s">
        <v>508</v>
      </c>
      <c r="B23" s="22" t="s">
        <v>995</v>
      </c>
      <c r="C23" s="86">
        <v>300</v>
      </c>
      <c r="D23" s="154">
        <v>30000</v>
      </c>
      <c r="E23" s="154">
        <v>1205486.52</v>
      </c>
      <c r="F23" s="213">
        <v>1205486.52</v>
      </c>
    </row>
    <row r="24" spans="1:6" ht="31.5">
      <c r="A24" s="88" t="s">
        <v>367</v>
      </c>
      <c r="B24" s="21" t="s">
        <v>368</v>
      </c>
      <c r="C24" s="85"/>
      <c r="D24" s="176" t="e">
        <f>SUM(D28:D218)</f>
        <v>#REF!</v>
      </c>
      <c r="E24" s="176">
        <f>E25+E27+E44</f>
        <v>30029780.990000002</v>
      </c>
      <c r="F24" s="212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6"/>
      <c r="E25" s="176">
        <f>E26</f>
        <v>1244074</v>
      </c>
      <c r="F25" s="212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4">
        <v>1001205</v>
      </c>
      <c r="E26" s="154">
        <v>1244074</v>
      </c>
      <c r="F26" s="213">
        <v>1244074</v>
      </c>
    </row>
    <row r="27" spans="1:6" ht="78.75">
      <c r="A27" s="215" t="s">
        <v>1111</v>
      </c>
      <c r="B27" s="206" t="s">
        <v>373</v>
      </c>
      <c r="C27" s="207"/>
      <c r="D27" s="208"/>
      <c r="E27" s="208">
        <f>SUM(E28:E43)</f>
        <v>28238632.990000002</v>
      </c>
      <c r="F27" s="216">
        <f>SUM(F28:F43)</f>
        <v>28238632.990000002</v>
      </c>
    </row>
    <row r="28" spans="1:6" ht="78.75">
      <c r="A28" s="87" t="s">
        <v>834</v>
      </c>
      <c r="B28" s="22" t="s">
        <v>375</v>
      </c>
      <c r="C28" s="86">
        <v>100</v>
      </c>
      <c r="D28" s="154">
        <v>15078984</v>
      </c>
      <c r="E28" s="154">
        <v>18762936</v>
      </c>
      <c r="F28" s="213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4">
        <v>5279911</v>
      </c>
      <c r="E29" s="154">
        <v>1575281.03</v>
      </c>
      <c r="F29" s="213">
        <v>1575281.03</v>
      </c>
    </row>
    <row r="30" spans="1:6" ht="31.5">
      <c r="A30" s="87" t="s">
        <v>1141</v>
      </c>
      <c r="B30" s="22" t="s">
        <v>375</v>
      </c>
      <c r="C30" s="86">
        <v>300</v>
      </c>
      <c r="D30" s="154"/>
      <c r="E30" s="154"/>
      <c r="F30" s="213"/>
    </row>
    <row r="31" spans="1:6" ht="31.5">
      <c r="A31" s="87" t="s">
        <v>374</v>
      </c>
      <c r="B31" s="22" t="s">
        <v>375</v>
      </c>
      <c r="C31" s="86">
        <v>800</v>
      </c>
      <c r="D31" s="154">
        <v>257000</v>
      </c>
      <c r="E31" s="154">
        <v>58000</v>
      </c>
      <c r="F31" s="213">
        <v>58000</v>
      </c>
    </row>
    <row r="32" spans="1:6" ht="78.75">
      <c r="A32" s="144" t="s">
        <v>1088</v>
      </c>
      <c r="B32" s="145" t="s">
        <v>602</v>
      </c>
      <c r="C32" s="86">
        <v>100</v>
      </c>
      <c r="D32" s="154"/>
      <c r="E32" s="154">
        <v>468720</v>
      </c>
      <c r="F32" s="233">
        <v>468720</v>
      </c>
    </row>
    <row r="33" spans="1:6" ht="78.75">
      <c r="A33" s="144" t="s">
        <v>376</v>
      </c>
      <c r="B33" s="145" t="s">
        <v>378</v>
      </c>
      <c r="C33" s="86">
        <v>100</v>
      </c>
      <c r="D33" s="154">
        <v>644418</v>
      </c>
      <c r="E33" s="154">
        <v>227856</v>
      </c>
      <c r="F33" s="234">
        <v>227856</v>
      </c>
    </row>
    <row r="34" spans="1:6" ht="47.25">
      <c r="A34" s="87" t="s">
        <v>636</v>
      </c>
      <c r="B34" s="145" t="s">
        <v>378</v>
      </c>
      <c r="C34" s="86">
        <v>200</v>
      </c>
      <c r="D34" s="154">
        <v>422600</v>
      </c>
      <c r="E34" s="154">
        <v>520368</v>
      </c>
      <c r="F34" s="111">
        <v>520368</v>
      </c>
    </row>
    <row r="35" spans="1:6" ht="31.5">
      <c r="A35" s="87" t="s">
        <v>1042</v>
      </c>
      <c r="B35" s="145" t="s">
        <v>378</v>
      </c>
      <c r="C35" s="86">
        <v>300</v>
      </c>
      <c r="D35" s="154"/>
      <c r="E35" s="154">
        <v>17280</v>
      </c>
      <c r="F35" s="111">
        <v>17280</v>
      </c>
    </row>
    <row r="36" spans="1:6" ht="31.5">
      <c r="A36" s="87" t="s">
        <v>377</v>
      </c>
      <c r="B36" s="145" t="s">
        <v>378</v>
      </c>
      <c r="C36" s="86">
        <v>800</v>
      </c>
      <c r="D36" s="154">
        <v>12000</v>
      </c>
      <c r="E36" s="154">
        <v>1000</v>
      </c>
      <c r="F36" s="111">
        <v>1000</v>
      </c>
    </row>
    <row r="37" spans="1:6" ht="78.75">
      <c r="A37" s="144" t="s">
        <v>587</v>
      </c>
      <c r="B37" s="145" t="s">
        <v>380</v>
      </c>
      <c r="C37" s="86">
        <v>100</v>
      </c>
      <c r="D37" s="154">
        <v>3118930</v>
      </c>
      <c r="E37" s="154">
        <v>4097951.16</v>
      </c>
      <c r="F37" s="174">
        <v>4097951.16</v>
      </c>
    </row>
    <row r="38" spans="1:6" ht="47.25">
      <c r="A38" s="87" t="s">
        <v>637</v>
      </c>
      <c r="B38" s="145" t="s">
        <v>380</v>
      </c>
      <c r="C38" s="86">
        <v>200</v>
      </c>
      <c r="D38" s="154">
        <v>266570</v>
      </c>
      <c r="E38" s="154">
        <v>780051.78</v>
      </c>
      <c r="F38" s="111">
        <v>780051.78</v>
      </c>
    </row>
    <row r="39" spans="1:6" ht="47.25">
      <c r="A39" s="87" t="s">
        <v>379</v>
      </c>
      <c r="B39" s="145" t="s">
        <v>380</v>
      </c>
      <c r="C39" s="86">
        <v>800</v>
      </c>
      <c r="D39" s="154"/>
      <c r="E39" s="154">
        <v>14850</v>
      </c>
      <c r="F39" s="111">
        <v>14850</v>
      </c>
    </row>
    <row r="40" spans="1:6" ht="78.75">
      <c r="A40" s="144" t="s">
        <v>610</v>
      </c>
      <c r="B40" s="145" t="s">
        <v>382</v>
      </c>
      <c r="C40" s="86">
        <v>100</v>
      </c>
      <c r="D40" s="154">
        <v>1400000</v>
      </c>
      <c r="E40" s="154">
        <v>1101757.62</v>
      </c>
      <c r="F40" s="174">
        <v>1101757.62</v>
      </c>
    </row>
    <row r="41" spans="1:6" ht="47.25">
      <c r="A41" s="87" t="s">
        <v>638</v>
      </c>
      <c r="B41" s="145" t="s">
        <v>382</v>
      </c>
      <c r="C41" s="86">
        <v>200</v>
      </c>
      <c r="D41" s="154"/>
      <c r="E41" s="154">
        <v>226476.4</v>
      </c>
      <c r="F41" s="213">
        <v>226476.4</v>
      </c>
    </row>
    <row r="42" spans="1:6" ht="63">
      <c r="A42" s="99" t="s">
        <v>639</v>
      </c>
      <c r="B42" s="27" t="s">
        <v>383</v>
      </c>
      <c r="C42" s="95">
        <v>200</v>
      </c>
      <c r="D42" s="143"/>
      <c r="E42" s="143"/>
      <c r="F42" s="214"/>
    </row>
    <row r="43" spans="1:6" ht="63">
      <c r="A43" s="87" t="s">
        <v>640</v>
      </c>
      <c r="B43" s="22" t="s">
        <v>384</v>
      </c>
      <c r="C43" s="86">
        <v>200</v>
      </c>
      <c r="D43" s="154">
        <v>302040</v>
      </c>
      <c r="E43" s="154">
        <v>386105</v>
      </c>
      <c r="F43" s="111">
        <v>386105</v>
      </c>
    </row>
    <row r="44" spans="1:6" ht="15.75">
      <c r="A44" s="215" t="s">
        <v>385</v>
      </c>
      <c r="B44" s="206" t="s">
        <v>386</v>
      </c>
      <c r="C44" s="207"/>
      <c r="D44" s="208"/>
      <c r="E44" s="208">
        <f>E45</f>
        <v>547074</v>
      </c>
      <c r="F44" s="216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4">
        <v>400000</v>
      </c>
      <c r="E45" s="154">
        <v>547074</v>
      </c>
      <c r="F45" s="213">
        <v>547074</v>
      </c>
    </row>
    <row r="46" spans="1:6" ht="31.5">
      <c r="A46" s="215" t="s">
        <v>388</v>
      </c>
      <c r="B46" s="206" t="s">
        <v>390</v>
      </c>
      <c r="C46" s="207"/>
      <c r="D46" s="208"/>
      <c r="E46" s="208">
        <f>E47</f>
        <v>238349.56</v>
      </c>
      <c r="F46" s="216">
        <f>F47</f>
        <v>217657.3</v>
      </c>
    </row>
    <row r="47" spans="1:6" ht="63">
      <c r="A47" s="215" t="s">
        <v>389</v>
      </c>
      <c r="B47" s="206" t="s">
        <v>391</v>
      </c>
      <c r="C47" s="207"/>
      <c r="D47" s="208"/>
      <c r="E47" s="208">
        <f>E48</f>
        <v>238349.56</v>
      </c>
      <c r="F47" s="216">
        <f>F48</f>
        <v>217657.3</v>
      </c>
    </row>
    <row r="48" spans="1:6" ht="94.5">
      <c r="A48" s="102" t="s">
        <v>1115</v>
      </c>
      <c r="B48" s="22" t="s">
        <v>392</v>
      </c>
      <c r="C48" s="86">
        <v>200</v>
      </c>
      <c r="D48" s="154"/>
      <c r="E48" s="154">
        <v>238349.56</v>
      </c>
      <c r="F48" s="154">
        <v>217657.3</v>
      </c>
    </row>
    <row r="49" spans="1:6" ht="31.5">
      <c r="A49" s="215" t="s">
        <v>1043</v>
      </c>
      <c r="B49" s="206" t="s">
        <v>996</v>
      </c>
      <c r="C49" s="207"/>
      <c r="D49" s="154"/>
      <c r="E49" s="208">
        <f>E50</f>
        <v>7586351.35</v>
      </c>
      <c r="F49" s="208">
        <f>F50</f>
        <v>7217402.17</v>
      </c>
    </row>
    <row r="50" spans="1:6" ht="31.5">
      <c r="A50" s="215" t="s">
        <v>1020</v>
      </c>
      <c r="B50" s="206" t="s">
        <v>997</v>
      </c>
      <c r="C50" s="207"/>
      <c r="D50" s="154"/>
      <c r="E50" s="208">
        <f>SUM(E51:E53)</f>
        <v>7586351.35</v>
      </c>
      <c r="F50" s="208">
        <f>SUM(F51:F53)</f>
        <v>7217402.17</v>
      </c>
    </row>
    <row r="51" spans="1:6" ht="78.75">
      <c r="A51" s="228" t="s">
        <v>1079</v>
      </c>
      <c r="B51" s="23" t="s">
        <v>998</v>
      </c>
      <c r="C51" s="170">
        <v>100</v>
      </c>
      <c r="D51" s="171"/>
      <c r="E51" s="171">
        <v>3359793</v>
      </c>
      <c r="F51" s="171">
        <v>3359793</v>
      </c>
    </row>
    <row r="52" spans="1:6" ht="47.25">
      <c r="A52" s="228" t="s">
        <v>1077</v>
      </c>
      <c r="B52" s="23" t="s">
        <v>998</v>
      </c>
      <c r="C52" s="86">
        <v>200</v>
      </c>
      <c r="D52" s="154"/>
      <c r="E52" s="154">
        <v>4094558.35</v>
      </c>
      <c r="F52" s="154">
        <v>3725609.17</v>
      </c>
    </row>
    <row r="53" spans="1:6" ht="32.25" thickBot="1">
      <c r="A53" s="228" t="s">
        <v>1078</v>
      </c>
      <c r="B53" s="23" t="s">
        <v>998</v>
      </c>
      <c r="C53" s="86">
        <v>800</v>
      </c>
      <c r="D53" s="154"/>
      <c r="E53" s="154">
        <v>132000</v>
      </c>
      <c r="F53" s="154">
        <v>132000</v>
      </c>
    </row>
    <row r="54" spans="1:6" ht="32.25" thickBot="1">
      <c r="A54" s="161" t="s">
        <v>715</v>
      </c>
      <c r="B54" s="96" t="s">
        <v>395</v>
      </c>
      <c r="C54" s="97"/>
      <c r="D54" s="180">
        <f>D55</f>
        <v>-1714607.6</v>
      </c>
      <c r="E54" s="180">
        <f>E55+E64</f>
        <v>8159637.8</v>
      </c>
      <c r="F54" s="98">
        <f>F55+F64</f>
        <v>8159637.8</v>
      </c>
    </row>
    <row r="55" spans="1:6" ht="31.5">
      <c r="A55" s="258" t="s">
        <v>1004</v>
      </c>
      <c r="B55" s="259" t="s">
        <v>396</v>
      </c>
      <c r="C55" s="260"/>
      <c r="D55" s="261">
        <f>SUM(D57:D61)</f>
        <v>-1714607.6</v>
      </c>
      <c r="E55" s="261">
        <f>E56</f>
        <v>8139637.8</v>
      </c>
      <c r="F55" s="262">
        <f>F56</f>
        <v>8139637.8</v>
      </c>
    </row>
    <row r="56" spans="1:6" ht="31.5">
      <c r="A56" s="217" t="s">
        <v>1003</v>
      </c>
      <c r="B56" s="91" t="s">
        <v>397</v>
      </c>
      <c r="C56" s="92"/>
      <c r="D56" s="179"/>
      <c r="E56" s="179">
        <f>SUM(E57:E63)</f>
        <v>8139637.8</v>
      </c>
      <c r="F56" s="210">
        <f>SUM(F57:F63)</f>
        <v>8139637.8</v>
      </c>
    </row>
    <row r="57" spans="1:6" ht="47.25">
      <c r="A57" s="84" t="s">
        <v>1005</v>
      </c>
      <c r="B57" s="22" t="s">
        <v>398</v>
      </c>
      <c r="C57" s="86">
        <v>200</v>
      </c>
      <c r="D57" s="154">
        <v>-1714607.6</v>
      </c>
      <c r="E57" s="154">
        <v>4441354.1</v>
      </c>
      <c r="F57" s="213">
        <v>4441354.1</v>
      </c>
    </row>
    <row r="58" spans="1:6" ht="47.25">
      <c r="A58" s="84" t="s">
        <v>1006</v>
      </c>
      <c r="B58" s="22" t="s">
        <v>1044</v>
      </c>
      <c r="C58" s="86">
        <v>200</v>
      </c>
      <c r="D58" s="154"/>
      <c r="E58" s="154">
        <v>3537846</v>
      </c>
      <c r="F58" s="213">
        <v>3537846</v>
      </c>
    </row>
    <row r="59" spans="1:6" ht="31.5">
      <c r="A59" s="84" t="s">
        <v>1022</v>
      </c>
      <c r="B59" s="22" t="s">
        <v>1045</v>
      </c>
      <c r="C59" s="86">
        <v>200</v>
      </c>
      <c r="D59" s="154"/>
      <c r="E59" s="154">
        <v>30000</v>
      </c>
      <c r="F59" s="213">
        <v>30000</v>
      </c>
    </row>
    <row r="60" spans="1:6" ht="47.25">
      <c r="A60" s="84" t="s">
        <v>1103</v>
      </c>
      <c r="B60" s="22" t="s">
        <v>1046</v>
      </c>
      <c r="C60" s="86">
        <v>200</v>
      </c>
      <c r="D60" s="154"/>
      <c r="E60" s="154">
        <v>130437.7</v>
      </c>
      <c r="F60" s="213">
        <v>130437.7</v>
      </c>
    </row>
    <row r="61" spans="1:6" ht="204.75">
      <c r="A61" s="84" t="s">
        <v>826</v>
      </c>
      <c r="B61" s="22" t="s">
        <v>824</v>
      </c>
      <c r="C61" s="86">
        <v>500</v>
      </c>
      <c r="D61" s="154"/>
      <c r="E61" s="154"/>
      <c r="F61" s="213"/>
    </row>
    <row r="62" spans="1:6" ht="94.5">
      <c r="A62" s="84" t="s">
        <v>1144</v>
      </c>
      <c r="B62" s="22" t="s">
        <v>1142</v>
      </c>
      <c r="C62" s="86">
        <v>200</v>
      </c>
      <c r="D62" s="154"/>
      <c r="E62" s="154"/>
      <c r="F62" s="213"/>
    </row>
    <row r="63" spans="1:6" ht="78.75">
      <c r="A63" s="84" t="s">
        <v>1147</v>
      </c>
      <c r="B63" s="22" t="s">
        <v>1148</v>
      </c>
      <c r="C63" s="86">
        <v>200</v>
      </c>
      <c r="D63" s="154"/>
      <c r="E63" s="154"/>
      <c r="F63" s="213"/>
    </row>
    <row r="64" spans="1:6" ht="31.5">
      <c r="A64" s="263" t="s">
        <v>1023</v>
      </c>
      <c r="B64" s="206" t="s">
        <v>681</v>
      </c>
      <c r="C64" s="207"/>
      <c r="D64" s="208"/>
      <c r="E64" s="208">
        <f>E65</f>
        <v>20000</v>
      </c>
      <c r="F64" s="216">
        <f>F65</f>
        <v>20000</v>
      </c>
    </row>
    <row r="65" spans="1:6" ht="31.5">
      <c r="A65" s="263" t="s">
        <v>680</v>
      </c>
      <c r="B65" s="206" t="s">
        <v>682</v>
      </c>
      <c r="C65" s="207"/>
      <c r="D65" s="208"/>
      <c r="E65" s="208">
        <f>E66</f>
        <v>20000</v>
      </c>
      <c r="F65" s="208">
        <f>F66</f>
        <v>20000</v>
      </c>
    </row>
    <row r="66" spans="1:6" ht="32.25" thickBot="1">
      <c r="A66" s="84" t="s">
        <v>1007</v>
      </c>
      <c r="B66" s="22" t="s">
        <v>683</v>
      </c>
      <c r="C66" s="86">
        <v>200</v>
      </c>
      <c r="D66" s="154"/>
      <c r="E66" s="154">
        <v>20000</v>
      </c>
      <c r="F66" s="213">
        <v>20000</v>
      </c>
    </row>
    <row r="67" spans="1:6" ht="32.25" thickBot="1">
      <c r="A67" s="101" t="s">
        <v>716</v>
      </c>
      <c r="B67" s="96" t="s">
        <v>399</v>
      </c>
      <c r="C67" s="97"/>
      <c r="D67" s="180">
        <f>D68</f>
        <v>0</v>
      </c>
      <c r="E67" s="172">
        <f>E68</f>
        <v>400000</v>
      </c>
      <c r="F67" s="172">
        <f>F68</f>
        <v>400000</v>
      </c>
    </row>
    <row r="68" spans="1:6" ht="31.5">
      <c r="A68" s="100" t="s">
        <v>400</v>
      </c>
      <c r="B68" s="91" t="s">
        <v>401</v>
      </c>
      <c r="C68" s="92"/>
      <c r="D68" s="179">
        <f>SUM(D70:D72)</f>
        <v>0</v>
      </c>
      <c r="E68" s="179">
        <f>E69+E73</f>
        <v>400000</v>
      </c>
      <c r="F68" s="210">
        <f>F69+F73</f>
        <v>400000</v>
      </c>
    </row>
    <row r="69" spans="1:6" ht="31.5">
      <c r="A69" s="88" t="s">
        <v>402</v>
      </c>
      <c r="B69" s="21" t="s">
        <v>403</v>
      </c>
      <c r="C69" s="85"/>
      <c r="D69" s="176"/>
      <c r="E69" s="176">
        <f>SUM(E70:E72)</f>
        <v>42000</v>
      </c>
      <c r="F69" s="212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4"/>
      <c r="E70" s="154">
        <v>22000</v>
      </c>
      <c r="F70" s="213">
        <v>22000</v>
      </c>
    </row>
    <row r="71" spans="1:6" ht="47.25">
      <c r="A71" s="87" t="s">
        <v>977</v>
      </c>
      <c r="B71" s="22" t="s">
        <v>405</v>
      </c>
      <c r="C71" s="86">
        <v>200</v>
      </c>
      <c r="D71" s="154"/>
      <c r="E71" s="154">
        <v>20000</v>
      </c>
      <c r="F71" s="213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4"/>
      <c r="E72" s="154"/>
      <c r="F72" s="213"/>
    </row>
    <row r="73" spans="1:6" ht="31.5">
      <c r="A73" s="88" t="s">
        <v>1026</v>
      </c>
      <c r="B73" s="206" t="s">
        <v>1024</v>
      </c>
      <c r="C73" s="207"/>
      <c r="D73" s="208"/>
      <c r="E73" s="208">
        <f>SUM(E74:E75)</f>
        <v>358000</v>
      </c>
      <c r="F73" s="216">
        <f>SUM(F74:F75)</f>
        <v>358000</v>
      </c>
    </row>
    <row r="74" spans="1:6" ht="47.25">
      <c r="A74" s="87" t="s">
        <v>678</v>
      </c>
      <c r="B74" s="22" t="s">
        <v>1025</v>
      </c>
      <c r="C74" s="86">
        <v>800</v>
      </c>
      <c r="D74" s="154"/>
      <c r="E74" s="154">
        <v>258000</v>
      </c>
      <c r="F74" s="213">
        <v>258000</v>
      </c>
    </row>
    <row r="75" spans="1:6" ht="111" thickBot="1">
      <c r="A75" s="99" t="s">
        <v>1104</v>
      </c>
      <c r="B75" s="27" t="s">
        <v>1047</v>
      </c>
      <c r="C75" s="95">
        <v>800</v>
      </c>
      <c r="D75" s="143"/>
      <c r="E75" s="143">
        <v>100000</v>
      </c>
      <c r="F75" s="214">
        <v>100000</v>
      </c>
    </row>
    <row r="76" spans="1:6" ht="48" thickBot="1">
      <c r="A76" s="101" t="s">
        <v>717</v>
      </c>
      <c r="B76" s="454" t="s">
        <v>408</v>
      </c>
      <c r="C76" s="455"/>
      <c r="D76" s="456">
        <f>D77</f>
        <v>0</v>
      </c>
      <c r="E76" s="172">
        <f>E77</f>
        <v>0</v>
      </c>
      <c r="F76" s="172">
        <f>F77</f>
        <v>0</v>
      </c>
    </row>
    <row r="77" spans="1:6" ht="31.5">
      <c r="A77" s="100" t="s">
        <v>407</v>
      </c>
      <c r="B77" s="91" t="s">
        <v>409</v>
      </c>
      <c r="C77" s="92"/>
      <c r="D77" s="179">
        <f>SUM(D79:D79)</f>
        <v>0</v>
      </c>
      <c r="E77" s="179">
        <f>E78</f>
        <v>0</v>
      </c>
      <c r="F77" s="210">
        <f>F78</f>
        <v>0</v>
      </c>
    </row>
    <row r="78" spans="1:6" ht="47.25">
      <c r="A78" s="100" t="s">
        <v>410</v>
      </c>
      <c r="B78" s="91" t="s">
        <v>411</v>
      </c>
      <c r="C78" s="92"/>
      <c r="D78" s="179"/>
      <c r="E78" s="179">
        <f>SUM(E79:E79)</f>
        <v>0</v>
      </c>
      <c r="F78" s="210">
        <f>SUM(F79:F79)</f>
        <v>0</v>
      </c>
    </row>
    <row r="79" spans="1:6" ht="109.5" customHeight="1" thickBot="1">
      <c r="A79" s="99" t="s">
        <v>962</v>
      </c>
      <c r="B79" s="27" t="s">
        <v>412</v>
      </c>
      <c r="C79" s="95">
        <v>300</v>
      </c>
      <c r="D79" s="143"/>
      <c r="E79" s="143"/>
      <c r="F79" s="214"/>
    </row>
    <row r="80" spans="1:6" ht="32.25" thickBot="1">
      <c r="A80" s="101" t="s">
        <v>718</v>
      </c>
      <c r="B80" s="96" t="s">
        <v>413</v>
      </c>
      <c r="C80" s="97"/>
      <c r="D80" s="180" t="e">
        <f>D81</f>
        <v>#REF!</v>
      </c>
      <c r="E80" s="172">
        <f>E81</f>
        <v>147200</v>
      </c>
      <c r="F80" s="172">
        <f>F81</f>
        <v>147200</v>
      </c>
    </row>
    <row r="81" spans="1:6" ht="31.5">
      <c r="A81" s="100" t="s">
        <v>414</v>
      </c>
      <c r="B81" s="91" t="s">
        <v>415</v>
      </c>
      <c r="C81" s="92"/>
      <c r="D81" s="179" t="e">
        <f>D83+#REF!+#REF!</f>
        <v>#REF!</v>
      </c>
      <c r="E81" s="179">
        <f>E82</f>
        <v>147200</v>
      </c>
      <c r="F81" s="210">
        <f>F82</f>
        <v>147200</v>
      </c>
    </row>
    <row r="82" spans="1:6" ht="15.75">
      <c r="A82" s="88" t="s">
        <v>417</v>
      </c>
      <c r="B82" s="21" t="s">
        <v>418</v>
      </c>
      <c r="C82" s="85"/>
      <c r="D82" s="176"/>
      <c r="E82" s="176">
        <f>SUM(E83:E84)</f>
        <v>147200</v>
      </c>
      <c r="F82" s="176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4"/>
      <c r="E83" s="154">
        <v>138200</v>
      </c>
      <c r="F83" s="213">
        <v>138200</v>
      </c>
    </row>
    <row r="84" spans="1:6" ht="48" thickBot="1">
      <c r="A84" s="87" t="s">
        <v>666</v>
      </c>
      <c r="B84" s="22" t="s">
        <v>416</v>
      </c>
      <c r="C84" s="86">
        <v>300</v>
      </c>
      <c r="D84" s="154"/>
      <c r="E84" s="154">
        <v>9000</v>
      </c>
      <c r="F84" s="213">
        <v>9000</v>
      </c>
    </row>
    <row r="85" spans="1:6" ht="32.25" thickBot="1">
      <c r="A85" s="101" t="s">
        <v>719</v>
      </c>
      <c r="B85" s="96" t="s">
        <v>419</v>
      </c>
      <c r="C85" s="97"/>
      <c r="D85" s="180">
        <f>D86+D93</f>
        <v>442600</v>
      </c>
      <c r="E85" s="172">
        <f>E86+E93</f>
        <v>10069980</v>
      </c>
      <c r="F85" s="172">
        <f>F86+F93</f>
        <v>10069980</v>
      </c>
    </row>
    <row r="86" spans="1:6" ht="31.5">
      <c r="A86" s="100" t="s">
        <v>729</v>
      </c>
      <c r="B86" s="91" t="s">
        <v>420</v>
      </c>
      <c r="C86" s="92"/>
      <c r="D86" s="179">
        <f>SUM(D88:D89)</f>
        <v>181000</v>
      </c>
      <c r="E86" s="179">
        <f>E87</f>
        <v>3716924.9</v>
      </c>
      <c r="F86" s="210">
        <f>F87</f>
        <v>3716924.9</v>
      </c>
    </row>
    <row r="87" spans="1:6" ht="31.5">
      <c r="A87" s="88" t="s">
        <v>421</v>
      </c>
      <c r="B87" s="21" t="s">
        <v>422</v>
      </c>
      <c r="C87" s="85"/>
      <c r="D87" s="176"/>
      <c r="E87" s="176">
        <f>SUM(E88:E92)</f>
        <v>3716924.9</v>
      </c>
      <c r="F87" s="212">
        <f>SUM(F88:F92)</f>
        <v>3716924.9</v>
      </c>
    </row>
    <row r="88" spans="1:6" ht="63">
      <c r="A88" s="87" t="s">
        <v>423</v>
      </c>
      <c r="B88" s="22" t="s">
        <v>424</v>
      </c>
      <c r="C88" s="86">
        <v>600</v>
      </c>
      <c r="D88" s="154">
        <v>-80600</v>
      </c>
      <c r="E88" s="154">
        <v>3716924.9</v>
      </c>
      <c r="F88" s="213">
        <v>3716924.9</v>
      </c>
    </row>
    <row r="89" spans="1:6" ht="94.5">
      <c r="A89" s="87" t="s">
        <v>553</v>
      </c>
      <c r="B89" s="22" t="s">
        <v>425</v>
      </c>
      <c r="C89" s="86">
        <v>600</v>
      </c>
      <c r="D89" s="154">
        <v>261600</v>
      </c>
      <c r="E89" s="154"/>
      <c r="F89" s="213"/>
    </row>
    <row r="90" spans="1:6" ht="63">
      <c r="A90" s="543" t="s">
        <v>1336</v>
      </c>
      <c r="B90" s="22" t="s">
        <v>1338</v>
      </c>
      <c r="C90" s="86">
        <v>600</v>
      </c>
      <c r="D90" s="154"/>
      <c r="E90" s="154"/>
      <c r="F90" s="213"/>
    </row>
    <row r="91" spans="1:6" ht="63">
      <c r="A91" s="543" t="s">
        <v>1330</v>
      </c>
      <c r="B91" s="22" t="s">
        <v>1339</v>
      </c>
      <c r="C91" s="86">
        <v>600</v>
      </c>
      <c r="D91" s="154"/>
      <c r="E91" s="154"/>
      <c r="F91" s="213"/>
    </row>
    <row r="92" spans="1:6" ht="78.75">
      <c r="A92" s="87" t="s">
        <v>611</v>
      </c>
      <c r="B92" s="22" t="s">
        <v>612</v>
      </c>
      <c r="C92" s="86">
        <v>600</v>
      </c>
      <c r="D92" s="154"/>
      <c r="E92" s="154"/>
      <c r="F92" s="213"/>
    </row>
    <row r="93" spans="1:6" ht="31.5">
      <c r="A93" s="88" t="s">
        <v>426</v>
      </c>
      <c r="B93" s="21" t="s">
        <v>427</v>
      </c>
      <c r="C93" s="85"/>
      <c r="D93" s="176">
        <f>SUM(D95:D96)</f>
        <v>261600</v>
      </c>
      <c r="E93" s="176">
        <f>E94</f>
        <v>6353055.1</v>
      </c>
      <c r="F93" s="212">
        <f>F94</f>
        <v>6353055.1</v>
      </c>
    </row>
    <row r="94" spans="1:6" ht="15.75">
      <c r="A94" s="88" t="s">
        <v>429</v>
      </c>
      <c r="B94" s="21" t="s">
        <v>428</v>
      </c>
      <c r="C94" s="85"/>
      <c r="D94" s="176"/>
      <c r="E94" s="176">
        <f>SUM(E95:E100)</f>
        <v>6353055.1</v>
      </c>
      <c r="F94" s="212">
        <f>SUM(F95:F100)</f>
        <v>6353055.1</v>
      </c>
    </row>
    <row r="95" spans="1:6" ht="63">
      <c r="A95" s="102" t="s">
        <v>430</v>
      </c>
      <c r="B95" s="22" t="s">
        <v>431</v>
      </c>
      <c r="C95" s="86">
        <v>600</v>
      </c>
      <c r="D95" s="154"/>
      <c r="E95" s="154">
        <v>6353055.1</v>
      </c>
      <c r="F95" s="154">
        <v>6353055.1</v>
      </c>
    </row>
    <row r="96" spans="1:6" ht="94.5">
      <c r="A96" s="102" t="s">
        <v>553</v>
      </c>
      <c r="B96" s="22" t="s">
        <v>432</v>
      </c>
      <c r="C96" s="86">
        <v>600</v>
      </c>
      <c r="D96" s="154">
        <v>261600</v>
      </c>
      <c r="E96" s="154"/>
      <c r="F96" s="154"/>
    </row>
    <row r="97" spans="1:6" ht="78.75">
      <c r="A97" s="87" t="s">
        <v>611</v>
      </c>
      <c r="B97" s="22" t="s">
        <v>613</v>
      </c>
      <c r="C97" s="86">
        <v>600</v>
      </c>
      <c r="D97" s="154"/>
      <c r="E97" s="154"/>
      <c r="F97" s="154"/>
    </row>
    <row r="98" spans="1:6" ht="63">
      <c r="A98" s="543" t="s">
        <v>1332</v>
      </c>
      <c r="B98" s="446" t="s">
        <v>1341</v>
      </c>
      <c r="C98" s="470">
        <v>600</v>
      </c>
      <c r="D98" s="143"/>
      <c r="E98" s="143"/>
      <c r="F98" s="143"/>
    </row>
    <row r="99" spans="1:6" ht="63">
      <c r="A99" s="543" t="s">
        <v>1334</v>
      </c>
      <c r="B99" s="446" t="s">
        <v>1340</v>
      </c>
      <c r="C99" s="470">
        <v>600</v>
      </c>
      <c r="D99" s="143"/>
      <c r="E99" s="143"/>
      <c r="F99" s="143"/>
    </row>
    <row r="100" spans="1:6" ht="48" thickBot="1">
      <c r="A100" s="162" t="s">
        <v>597</v>
      </c>
      <c r="B100" s="27" t="s">
        <v>839</v>
      </c>
      <c r="C100" s="95">
        <v>600</v>
      </c>
      <c r="D100" s="143"/>
      <c r="E100" s="143"/>
      <c r="F100" s="143"/>
    </row>
    <row r="101" spans="1:6" ht="48" thickBot="1">
      <c r="A101" s="101" t="s">
        <v>720</v>
      </c>
      <c r="B101" s="96" t="s">
        <v>433</v>
      </c>
      <c r="C101" s="97"/>
      <c r="D101" s="180" t="e">
        <f>D102+D105+D114+#REF!</f>
        <v>#REF!</v>
      </c>
      <c r="E101" s="172">
        <f>E102+E105+E114+E117+E122+E127+E131</f>
        <v>21085040.93</v>
      </c>
      <c r="F101" s="172">
        <f>F102+F105+F114+F117+F122+F127+F131</f>
        <v>11106917.07</v>
      </c>
    </row>
    <row r="102" spans="1:6" ht="31.5">
      <c r="A102" s="100" t="s">
        <v>434</v>
      </c>
      <c r="B102" s="91" t="s">
        <v>435</v>
      </c>
      <c r="C102" s="92"/>
      <c r="D102" s="179" t="e">
        <f>D104+#REF!+#REF!</f>
        <v>#REF!</v>
      </c>
      <c r="E102" s="173">
        <f>E103</f>
        <v>1959694.96</v>
      </c>
      <c r="F102" s="173">
        <f>F103</f>
        <v>255625.06</v>
      </c>
    </row>
    <row r="103" spans="1:6" ht="47.25">
      <c r="A103" s="88" t="s">
        <v>436</v>
      </c>
      <c r="B103" s="21" t="s">
        <v>437</v>
      </c>
      <c r="C103" s="85"/>
      <c r="D103" s="176"/>
      <c r="E103" s="176">
        <f>SUM(E104:E104)</f>
        <v>1959694.96</v>
      </c>
      <c r="F103" s="212">
        <f>SUM(F104:F104)</f>
        <v>255625.06</v>
      </c>
    </row>
    <row r="104" spans="1:6" ht="47.25">
      <c r="A104" s="83" t="s">
        <v>647</v>
      </c>
      <c r="B104" s="22" t="s">
        <v>438</v>
      </c>
      <c r="C104" s="86">
        <v>200</v>
      </c>
      <c r="D104" s="154">
        <v>-220000</v>
      </c>
      <c r="E104" s="154">
        <v>1959694.96</v>
      </c>
      <c r="F104" s="213">
        <v>255625.06</v>
      </c>
    </row>
    <row r="105" spans="1:6" ht="63">
      <c r="A105" s="88" t="s">
        <v>741</v>
      </c>
      <c r="B105" s="21" t="s">
        <v>439</v>
      </c>
      <c r="C105" s="85"/>
      <c r="D105" s="176" t="e">
        <f>#REF!+D112+#REF!+#REF!+#REF!</f>
        <v>#REF!</v>
      </c>
      <c r="E105" s="176">
        <f>E106+E111</f>
        <v>9034680.35</v>
      </c>
      <c r="F105" s="212">
        <f>F106+F111</f>
        <v>2101083.39</v>
      </c>
    </row>
    <row r="106" spans="1:10" ht="63">
      <c r="A106" s="88" t="s">
        <v>1008</v>
      </c>
      <c r="B106" s="21" t="s">
        <v>440</v>
      </c>
      <c r="C106" s="85"/>
      <c r="D106" s="176"/>
      <c r="E106" s="212">
        <f>SUM(E107:E110)</f>
        <v>7434680.35</v>
      </c>
      <c r="F106" s="212">
        <f>SUM(F107:F110)</f>
        <v>501083.39</v>
      </c>
      <c r="G106" s="15"/>
      <c r="H106" s="15"/>
      <c r="I106" s="15"/>
      <c r="J106" s="15"/>
    </row>
    <row r="107" spans="1:10" ht="63">
      <c r="A107" s="83" t="s">
        <v>727</v>
      </c>
      <c r="B107" s="23" t="s">
        <v>730</v>
      </c>
      <c r="C107" s="170">
        <v>200</v>
      </c>
      <c r="D107" s="171"/>
      <c r="E107" s="171">
        <v>1761044.73</v>
      </c>
      <c r="F107" s="182">
        <v>261044.73</v>
      </c>
      <c r="G107" s="15"/>
      <c r="H107" s="15"/>
      <c r="I107" s="15"/>
      <c r="J107" s="15"/>
    </row>
    <row r="108" spans="1:10" ht="63">
      <c r="A108" s="83" t="s">
        <v>710</v>
      </c>
      <c r="B108" s="23" t="s">
        <v>731</v>
      </c>
      <c r="C108" s="170">
        <v>200</v>
      </c>
      <c r="D108" s="171"/>
      <c r="E108" s="171">
        <v>4353635.62</v>
      </c>
      <c r="F108" s="182">
        <v>240038.66</v>
      </c>
      <c r="G108" s="15"/>
      <c r="H108" s="15"/>
      <c r="I108" s="15"/>
      <c r="J108" s="15"/>
    </row>
    <row r="109" spans="1:10" ht="63">
      <c r="A109" s="83" t="s">
        <v>1269</v>
      </c>
      <c r="B109" s="23" t="s">
        <v>1268</v>
      </c>
      <c r="C109" s="170">
        <v>200</v>
      </c>
      <c r="D109" s="171"/>
      <c r="E109" s="171">
        <v>1320000</v>
      </c>
      <c r="F109" s="182"/>
      <c r="G109" s="15"/>
      <c r="H109" s="15"/>
      <c r="I109" s="15"/>
      <c r="J109" s="15"/>
    </row>
    <row r="110" spans="1:10" ht="94.5">
      <c r="A110" s="83" t="s">
        <v>828</v>
      </c>
      <c r="B110" s="23" t="s">
        <v>827</v>
      </c>
      <c r="C110" s="170">
        <v>500</v>
      </c>
      <c r="D110" s="171"/>
      <c r="E110" s="171"/>
      <c r="F110" s="182"/>
      <c r="G110" s="15"/>
      <c r="H110" s="15"/>
      <c r="I110" s="15"/>
      <c r="J110" s="15"/>
    </row>
    <row r="111" spans="1:10" ht="47.25">
      <c r="A111" s="88" t="s">
        <v>1009</v>
      </c>
      <c r="B111" s="21" t="s">
        <v>1010</v>
      </c>
      <c r="C111" s="85"/>
      <c r="D111" s="176"/>
      <c r="E111" s="444">
        <f>SUM(E112:E113)</f>
        <v>1600000</v>
      </c>
      <c r="F111" s="212">
        <f>SUM(F112:F113)</f>
        <v>1600000</v>
      </c>
      <c r="G111" s="15"/>
      <c r="H111" s="15"/>
      <c r="I111" s="15"/>
      <c r="J111" s="15"/>
    </row>
    <row r="112" spans="1:10" ht="47.25">
      <c r="A112" s="83" t="s">
        <v>648</v>
      </c>
      <c r="B112" s="23" t="s">
        <v>1011</v>
      </c>
      <c r="C112" s="170">
        <v>200</v>
      </c>
      <c r="D112" s="171"/>
      <c r="E112" s="171">
        <v>115836</v>
      </c>
      <c r="F112" s="171">
        <v>115836</v>
      </c>
      <c r="G112" s="15"/>
      <c r="H112" s="15"/>
      <c r="I112" s="15"/>
      <c r="J112" s="15"/>
    </row>
    <row r="113" spans="1:6" ht="78.75">
      <c r="A113" s="108" t="s">
        <v>726</v>
      </c>
      <c r="B113" s="22" t="s">
        <v>1012</v>
      </c>
      <c r="C113" s="86">
        <v>200</v>
      </c>
      <c r="D113" s="154"/>
      <c r="E113" s="154">
        <v>1484164</v>
      </c>
      <c r="F113" s="154">
        <v>1484164</v>
      </c>
    </row>
    <row r="114" spans="1:6" ht="31.5">
      <c r="A114" s="88" t="s">
        <v>743</v>
      </c>
      <c r="B114" s="21" t="s">
        <v>441</v>
      </c>
      <c r="C114" s="85"/>
      <c r="D114" s="176" t="e">
        <f>SUM(#REF!)</f>
        <v>#REF!</v>
      </c>
      <c r="E114" s="176">
        <f>E115</f>
        <v>0</v>
      </c>
      <c r="F114" s="212">
        <f>F115</f>
        <v>0</v>
      </c>
    </row>
    <row r="115" spans="1:6" ht="15.75">
      <c r="A115" s="88" t="s">
        <v>443</v>
      </c>
      <c r="B115" s="21" t="s">
        <v>442</v>
      </c>
      <c r="C115" s="85"/>
      <c r="D115" s="176"/>
      <c r="E115" s="176">
        <f>SUM(E116:E116)</f>
        <v>0</v>
      </c>
      <c r="F115" s="212">
        <f>SUM(F116:F116)</f>
        <v>0</v>
      </c>
    </row>
    <row r="116" spans="1:6" ht="47.25">
      <c r="A116" s="83" t="s">
        <v>1114</v>
      </c>
      <c r="B116" s="23" t="s">
        <v>1119</v>
      </c>
      <c r="C116" s="170">
        <v>300</v>
      </c>
      <c r="D116" s="171"/>
      <c r="E116" s="171"/>
      <c r="F116" s="182"/>
    </row>
    <row r="117" spans="1:6" ht="31.5">
      <c r="A117" s="88" t="s">
        <v>1027</v>
      </c>
      <c r="B117" s="21" t="s">
        <v>706</v>
      </c>
      <c r="C117" s="85"/>
      <c r="D117" s="176">
        <f>SUM(D119:D120)</f>
        <v>223500</v>
      </c>
      <c r="E117" s="176">
        <f>E118</f>
        <v>2978103.62</v>
      </c>
      <c r="F117" s="212">
        <f>F118</f>
        <v>2978103.62</v>
      </c>
    </row>
    <row r="118" spans="1:6" ht="37.5" customHeight="1">
      <c r="A118" s="88" t="s">
        <v>742</v>
      </c>
      <c r="B118" s="21" t="s">
        <v>707</v>
      </c>
      <c r="C118" s="85"/>
      <c r="D118" s="176"/>
      <c r="E118" s="176">
        <f>SUM(E119:E121)</f>
        <v>2978103.62</v>
      </c>
      <c r="F118" s="212">
        <f>SUM(F119:F121)</f>
        <v>2978103.62</v>
      </c>
    </row>
    <row r="119" spans="1:6" ht="47.25">
      <c r="A119" s="102" t="s">
        <v>1212</v>
      </c>
      <c r="B119" s="22" t="s">
        <v>732</v>
      </c>
      <c r="C119" s="86">
        <v>200</v>
      </c>
      <c r="D119" s="154">
        <v>223500</v>
      </c>
      <c r="E119" s="154">
        <v>1546853.1</v>
      </c>
      <c r="F119" s="213">
        <v>1546853.1</v>
      </c>
    </row>
    <row r="120" spans="1:6" ht="47.25">
      <c r="A120" s="102" t="s">
        <v>702</v>
      </c>
      <c r="B120" s="22" t="s">
        <v>733</v>
      </c>
      <c r="C120" s="86">
        <v>200</v>
      </c>
      <c r="D120" s="154"/>
      <c r="E120" s="154">
        <v>1235573.6</v>
      </c>
      <c r="F120" s="154">
        <v>1235573.6</v>
      </c>
    </row>
    <row r="121" spans="1:6" ht="63">
      <c r="A121" s="503" t="s">
        <v>1220</v>
      </c>
      <c r="B121" s="22" t="s">
        <v>1294</v>
      </c>
      <c r="C121" s="86">
        <v>800</v>
      </c>
      <c r="D121" s="154"/>
      <c r="E121" s="154">
        <v>195676.92</v>
      </c>
      <c r="F121" s="154">
        <v>195676.92</v>
      </c>
    </row>
    <row r="122" spans="1:6" ht="51.75" customHeight="1">
      <c r="A122" s="88" t="s">
        <v>728</v>
      </c>
      <c r="B122" s="21" t="s">
        <v>708</v>
      </c>
      <c r="C122" s="85"/>
      <c r="D122" s="176">
        <f>SUM(D134:D135)</f>
        <v>0</v>
      </c>
      <c r="E122" s="176">
        <f>E123</f>
        <v>671820</v>
      </c>
      <c r="F122" s="212">
        <f>F123</f>
        <v>404820</v>
      </c>
    </row>
    <row r="123" spans="1:6" ht="31.5">
      <c r="A123" s="88" t="s">
        <v>713</v>
      </c>
      <c r="B123" s="21" t="s">
        <v>709</v>
      </c>
      <c r="C123" s="85"/>
      <c r="D123" s="176"/>
      <c r="E123" s="212">
        <f>E124+E125+E126</f>
        <v>671820</v>
      </c>
      <c r="F123" s="212">
        <f>F124+F125+F126</f>
        <v>404820</v>
      </c>
    </row>
    <row r="124" spans="1:6" s="268" customFormat="1" ht="47.25">
      <c r="A124" s="103" t="s">
        <v>711</v>
      </c>
      <c r="B124" s="269" t="s">
        <v>734</v>
      </c>
      <c r="C124" s="270">
        <v>200</v>
      </c>
      <c r="D124" s="271"/>
      <c r="E124" s="271">
        <v>267000</v>
      </c>
      <c r="F124" s="271"/>
    </row>
    <row r="125" spans="1:6" s="268" customFormat="1" ht="78.75">
      <c r="A125" s="103" t="s">
        <v>813</v>
      </c>
      <c r="B125" s="269" t="s">
        <v>812</v>
      </c>
      <c r="C125" s="270">
        <v>500</v>
      </c>
      <c r="D125" s="271"/>
      <c r="E125" s="271"/>
      <c r="F125" s="271"/>
    </row>
    <row r="126" spans="1:6" s="268" customFormat="1" ht="63">
      <c r="A126" s="503" t="s">
        <v>1013</v>
      </c>
      <c r="B126" s="269" t="s">
        <v>735</v>
      </c>
      <c r="C126" s="270">
        <v>200</v>
      </c>
      <c r="D126" s="271"/>
      <c r="E126" s="271">
        <v>404820</v>
      </c>
      <c r="F126" s="271">
        <v>404820</v>
      </c>
    </row>
    <row r="127" spans="1:6" s="268" customFormat="1" ht="47.25">
      <c r="A127" s="445" t="s">
        <v>1080</v>
      </c>
      <c r="B127" s="21" t="s">
        <v>1028</v>
      </c>
      <c r="C127" s="207"/>
      <c r="D127" s="208"/>
      <c r="E127" s="208">
        <f>E128</f>
        <v>0</v>
      </c>
      <c r="F127" s="208">
        <f>F128</f>
        <v>0</v>
      </c>
    </row>
    <row r="128" spans="1:6" s="268" customFormat="1" ht="47.25">
      <c r="A128" s="445" t="s">
        <v>1081</v>
      </c>
      <c r="B128" s="21" t="s">
        <v>1029</v>
      </c>
      <c r="C128" s="207"/>
      <c r="D128" s="208"/>
      <c r="E128" s="208">
        <f>E129+E130</f>
        <v>0</v>
      </c>
      <c r="F128" s="208">
        <f>F129+F130</f>
        <v>0</v>
      </c>
    </row>
    <row r="129" spans="1:6" s="268" customFormat="1" ht="47.25">
      <c r="A129" s="503" t="s">
        <v>1082</v>
      </c>
      <c r="B129" s="269" t="s">
        <v>1083</v>
      </c>
      <c r="C129" s="270">
        <v>200</v>
      </c>
      <c r="D129" s="271"/>
      <c r="E129" s="271"/>
      <c r="F129" s="271"/>
    </row>
    <row r="130" spans="1:6" s="268" customFormat="1" ht="47.25">
      <c r="A130" s="503" t="s">
        <v>1128</v>
      </c>
      <c r="B130" s="269" t="s">
        <v>1175</v>
      </c>
      <c r="C130" s="270">
        <v>200</v>
      </c>
      <c r="D130" s="271"/>
      <c r="E130" s="271"/>
      <c r="F130" s="271"/>
    </row>
    <row r="131" spans="1:6" s="268" customFormat="1" ht="47.25">
      <c r="A131" s="445" t="s">
        <v>1263</v>
      </c>
      <c r="B131" s="21" t="s">
        <v>1264</v>
      </c>
      <c r="C131" s="207"/>
      <c r="D131" s="271"/>
      <c r="E131" s="208">
        <f>E132</f>
        <v>6440742</v>
      </c>
      <c r="F131" s="208">
        <f>F132</f>
        <v>5367285</v>
      </c>
    </row>
    <row r="132" spans="1:6" s="268" customFormat="1" ht="63">
      <c r="A132" s="445" t="s">
        <v>1265</v>
      </c>
      <c r="B132" s="21" t="s">
        <v>1266</v>
      </c>
      <c r="C132" s="207"/>
      <c r="D132" s="271"/>
      <c r="E132" s="208">
        <f>E133</f>
        <v>6440742</v>
      </c>
      <c r="F132" s="208">
        <f>F133</f>
        <v>5367285</v>
      </c>
    </row>
    <row r="133" spans="1:6" s="268" customFormat="1" ht="79.5" thickBot="1">
      <c r="A133" s="565" t="s">
        <v>1213</v>
      </c>
      <c r="B133" s="446" t="s">
        <v>1267</v>
      </c>
      <c r="C133" s="470">
        <v>400</v>
      </c>
      <c r="D133" s="471"/>
      <c r="E133" s="471">
        <v>6440742</v>
      </c>
      <c r="F133" s="471">
        <v>5367285</v>
      </c>
    </row>
    <row r="134" spans="1:6" ht="32.25" thickBot="1">
      <c r="A134" s="101" t="s">
        <v>721</v>
      </c>
      <c r="B134" s="96" t="s">
        <v>444</v>
      </c>
      <c r="C134" s="97"/>
      <c r="D134" s="180">
        <f>D135+D138</f>
        <v>0</v>
      </c>
      <c r="E134" s="172">
        <f>E135+E138</f>
        <v>863721</v>
      </c>
      <c r="F134" s="172">
        <f>F135+F138</f>
        <v>450000</v>
      </c>
    </row>
    <row r="135" spans="1:6" ht="31.5">
      <c r="A135" s="100" t="s">
        <v>744</v>
      </c>
      <c r="B135" s="91" t="s">
        <v>445</v>
      </c>
      <c r="C135" s="92"/>
      <c r="D135" s="179">
        <f>D137</f>
        <v>0</v>
      </c>
      <c r="E135" s="179">
        <f>E136</f>
        <v>250000</v>
      </c>
      <c r="F135" s="210">
        <f>F136</f>
        <v>250000</v>
      </c>
    </row>
    <row r="136" spans="1:6" ht="31.5">
      <c r="A136" s="88" t="s">
        <v>450</v>
      </c>
      <c r="B136" s="21" t="s">
        <v>446</v>
      </c>
      <c r="C136" s="85"/>
      <c r="D136" s="176"/>
      <c r="E136" s="176">
        <f>E137</f>
        <v>250000</v>
      </c>
      <c r="F136" s="212">
        <f>F137</f>
        <v>250000</v>
      </c>
    </row>
    <row r="137" spans="1:6" ht="63">
      <c r="A137" s="87" t="s">
        <v>740</v>
      </c>
      <c r="B137" s="22" t="s">
        <v>447</v>
      </c>
      <c r="C137" s="86">
        <v>200</v>
      </c>
      <c r="D137" s="154"/>
      <c r="E137" s="154">
        <v>250000</v>
      </c>
      <c r="F137" s="213">
        <v>250000</v>
      </c>
    </row>
    <row r="138" spans="1:6" ht="31.5">
      <c r="A138" s="88" t="s">
        <v>745</v>
      </c>
      <c r="B138" s="21" t="s">
        <v>448</v>
      </c>
      <c r="C138" s="85"/>
      <c r="D138" s="176">
        <f>D140</f>
        <v>0</v>
      </c>
      <c r="E138" s="176">
        <f>E139</f>
        <v>613721</v>
      </c>
      <c r="F138" s="212">
        <f>F139</f>
        <v>200000</v>
      </c>
    </row>
    <row r="139" spans="1:6" ht="31.5">
      <c r="A139" s="88" t="s">
        <v>1015</v>
      </c>
      <c r="B139" s="21" t="s">
        <v>449</v>
      </c>
      <c r="C139" s="85"/>
      <c r="D139" s="176"/>
      <c r="E139" s="176">
        <f>E140+E141</f>
        <v>613721</v>
      </c>
      <c r="F139" s="176">
        <f>F140+F141</f>
        <v>200000</v>
      </c>
    </row>
    <row r="140" spans="1:6" ht="63">
      <c r="A140" s="87" t="s">
        <v>1016</v>
      </c>
      <c r="B140" s="22" t="s">
        <v>451</v>
      </c>
      <c r="C140" s="86">
        <v>200</v>
      </c>
      <c r="D140" s="154"/>
      <c r="E140" s="154">
        <v>164120</v>
      </c>
      <c r="F140" s="213">
        <v>125000</v>
      </c>
    </row>
    <row r="141" spans="1:6" ht="48" thickBot="1">
      <c r="A141" s="87" t="s">
        <v>1017</v>
      </c>
      <c r="B141" s="22" t="s">
        <v>1019</v>
      </c>
      <c r="C141" s="95">
        <v>200</v>
      </c>
      <c r="D141" s="143"/>
      <c r="E141" s="143">
        <v>449601</v>
      </c>
      <c r="F141" s="214">
        <v>75000</v>
      </c>
    </row>
    <row r="142" spans="1:6" ht="32.25" thickBot="1">
      <c r="A142" s="101" t="s">
        <v>722</v>
      </c>
      <c r="B142" s="96" t="s">
        <v>452</v>
      </c>
      <c r="C142" s="97"/>
      <c r="D142" s="180" t="e">
        <f>D143+D155+D180</f>
        <v>#REF!</v>
      </c>
      <c r="E142" s="172">
        <f>E143+E155+E180</f>
        <v>203870174.04</v>
      </c>
      <c r="F142" s="172">
        <f>F143+F155+F180</f>
        <v>209199190.04000002</v>
      </c>
    </row>
    <row r="143" spans="1:6" ht="31.5">
      <c r="A143" s="100" t="s">
        <v>453</v>
      </c>
      <c r="B143" s="91" t="s">
        <v>454</v>
      </c>
      <c r="C143" s="92"/>
      <c r="D143" s="179">
        <f>SUM(D145:D154)</f>
        <v>4676020</v>
      </c>
      <c r="E143" s="179">
        <f>E144</f>
        <v>78650069.53999999</v>
      </c>
      <c r="F143" s="210">
        <f>F144</f>
        <v>80652310.64</v>
      </c>
    </row>
    <row r="144" spans="1:6" ht="31.5">
      <c r="A144" s="88" t="s">
        <v>1030</v>
      </c>
      <c r="B144" s="21" t="s">
        <v>455</v>
      </c>
      <c r="C144" s="85"/>
      <c r="D144" s="176"/>
      <c r="E144" s="176">
        <f>SUM(E145:E154)</f>
        <v>78650069.53999999</v>
      </c>
      <c r="F144" s="212">
        <f>SUM(F145:F154)</f>
        <v>80652310.64</v>
      </c>
    </row>
    <row r="145" spans="1:6" ht="63">
      <c r="A145" s="87" t="s">
        <v>456</v>
      </c>
      <c r="B145" s="22" t="s">
        <v>457</v>
      </c>
      <c r="C145" s="86">
        <v>600</v>
      </c>
      <c r="D145" s="154">
        <v>500000</v>
      </c>
      <c r="E145" s="154">
        <v>4921410.95</v>
      </c>
      <c r="F145" s="213">
        <v>4921410.95</v>
      </c>
    </row>
    <row r="146" spans="1:6" ht="94.5">
      <c r="A146" s="87" t="s">
        <v>769</v>
      </c>
      <c r="B146" s="22" t="s">
        <v>777</v>
      </c>
      <c r="C146" s="86">
        <v>600</v>
      </c>
      <c r="D146" s="154"/>
      <c r="E146" s="154">
        <v>9252157.38</v>
      </c>
      <c r="F146" s="111">
        <v>9252157.38</v>
      </c>
    </row>
    <row r="147" spans="1:6" ht="78.75">
      <c r="A147" s="87" t="s">
        <v>770</v>
      </c>
      <c r="B147" s="22" t="s">
        <v>778</v>
      </c>
      <c r="C147" s="86">
        <v>600</v>
      </c>
      <c r="D147" s="154"/>
      <c r="E147" s="154">
        <v>7407536.34</v>
      </c>
      <c r="F147" s="111">
        <v>7407536.34</v>
      </c>
    </row>
    <row r="148" spans="1:6" ht="94.5">
      <c r="A148" s="87" t="s">
        <v>772</v>
      </c>
      <c r="B148" s="22" t="s">
        <v>779</v>
      </c>
      <c r="C148" s="86">
        <v>600</v>
      </c>
      <c r="D148" s="154"/>
      <c r="E148" s="154"/>
      <c r="F148" s="111"/>
    </row>
    <row r="149" spans="1:6" ht="86.25" customHeight="1">
      <c r="A149" s="87" t="s">
        <v>771</v>
      </c>
      <c r="B149" s="22" t="s">
        <v>780</v>
      </c>
      <c r="C149" s="86">
        <v>600</v>
      </c>
      <c r="D149" s="154"/>
      <c r="E149" s="154">
        <v>6094384.99</v>
      </c>
      <c r="F149" s="111">
        <v>6094384.99</v>
      </c>
    </row>
    <row r="150" spans="1:6" ht="63">
      <c r="A150" s="87" t="s">
        <v>458</v>
      </c>
      <c r="B150" s="22" t="s">
        <v>459</v>
      </c>
      <c r="C150" s="86">
        <v>600</v>
      </c>
      <c r="D150" s="154"/>
      <c r="E150" s="154">
        <v>6474545.58</v>
      </c>
      <c r="F150" s="111">
        <v>6474545.58</v>
      </c>
    </row>
    <row r="151" spans="1:6" ht="78.75">
      <c r="A151" s="87" t="s">
        <v>1160</v>
      </c>
      <c r="B151" s="22" t="s">
        <v>1159</v>
      </c>
      <c r="C151" s="86">
        <v>600</v>
      </c>
      <c r="D151" s="154"/>
      <c r="E151" s="154"/>
      <c r="F151" s="111"/>
    </row>
    <row r="152" spans="1:6" ht="141.75">
      <c r="A152" s="89" t="s">
        <v>797</v>
      </c>
      <c r="B152" s="22" t="s">
        <v>461</v>
      </c>
      <c r="C152" s="86">
        <v>600</v>
      </c>
      <c r="D152" s="154">
        <v>-875880</v>
      </c>
      <c r="E152" s="154">
        <v>488760</v>
      </c>
      <c r="F152" s="111">
        <v>488760</v>
      </c>
    </row>
    <row r="153" spans="1:6" ht="94.5">
      <c r="A153" s="33" t="s">
        <v>796</v>
      </c>
      <c r="B153" s="22" t="s">
        <v>462</v>
      </c>
      <c r="C153" s="86">
        <v>300</v>
      </c>
      <c r="D153" s="154">
        <v>-417348</v>
      </c>
      <c r="E153" s="154">
        <v>1143275.3</v>
      </c>
      <c r="F153" s="111">
        <v>1145621.4</v>
      </c>
    </row>
    <row r="154" spans="1:6" ht="173.25">
      <c r="A154" s="94" t="s">
        <v>463</v>
      </c>
      <c r="B154" s="27" t="s">
        <v>464</v>
      </c>
      <c r="C154" s="95">
        <v>600</v>
      </c>
      <c r="D154" s="143">
        <v>5469248</v>
      </c>
      <c r="E154" s="143">
        <v>42867999</v>
      </c>
      <c r="F154" s="175">
        <v>44867894</v>
      </c>
    </row>
    <row r="155" spans="1:6" ht="31.5">
      <c r="A155" s="211" t="s">
        <v>465</v>
      </c>
      <c r="B155" s="21" t="s">
        <v>466</v>
      </c>
      <c r="C155" s="85"/>
      <c r="D155" s="176">
        <f>SUM(D157:D174)</f>
        <v>987111</v>
      </c>
      <c r="E155" s="176">
        <f>E156+E177</f>
        <v>120276844.25</v>
      </c>
      <c r="F155" s="212">
        <f>F156+F177</f>
        <v>123603619.15</v>
      </c>
    </row>
    <row r="156" spans="1:6" ht="47.25">
      <c r="A156" s="218" t="s">
        <v>1059</v>
      </c>
      <c r="B156" s="21" t="s">
        <v>467</v>
      </c>
      <c r="C156" s="85"/>
      <c r="D156" s="176"/>
      <c r="E156" s="176">
        <f>SUM(E157:E176)</f>
        <v>120176844.25</v>
      </c>
      <c r="F156" s="212">
        <f>SUM(F157:F176)</f>
        <v>123503619.15</v>
      </c>
    </row>
    <row r="157" spans="1:6" ht="63">
      <c r="A157" s="33" t="s">
        <v>468</v>
      </c>
      <c r="B157" s="22" t="s">
        <v>469</v>
      </c>
      <c r="C157" s="86">
        <v>600</v>
      </c>
      <c r="D157" s="154"/>
      <c r="E157" s="154">
        <v>8706711.44</v>
      </c>
      <c r="F157" s="213">
        <v>8706711.44</v>
      </c>
    </row>
    <row r="158" spans="1:6" ht="94.5">
      <c r="A158" s="33" t="s">
        <v>773</v>
      </c>
      <c r="B158" s="22" t="s">
        <v>781</v>
      </c>
      <c r="C158" s="86">
        <v>600</v>
      </c>
      <c r="D158" s="154"/>
      <c r="E158" s="154">
        <v>4577616.47</v>
      </c>
      <c r="F158" s="213">
        <v>4577616.47</v>
      </c>
    </row>
    <row r="159" spans="1:6" ht="78.75">
      <c r="A159" s="33" t="s">
        <v>774</v>
      </c>
      <c r="B159" s="22" t="s">
        <v>782</v>
      </c>
      <c r="C159" s="86">
        <v>600</v>
      </c>
      <c r="D159" s="154"/>
      <c r="E159" s="154">
        <v>8253668.38</v>
      </c>
      <c r="F159" s="213">
        <v>8253668.38</v>
      </c>
    </row>
    <row r="160" spans="1:6" ht="78.75">
      <c r="A160" s="33" t="s">
        <v>775</v>
      </c>
      <c r="B160" s="22" t="s">
        <v>783</v>
      </c>
      <c r="C160" s="86">
        <v>600</v>
      </c>
      <c r="D160" s="154"/>
      <c r="E160" s="154"/>
      <c r="F160" s="213"/>
    </row>
    <row r="161" spans="1:6" ht="78.75">
      <c r="A161" s="33" t="s">
        <v>776</v>
      </c>
      <c r="B161" s="22" t="s">
        <v>784</v>
      </c>
      <c r="C161" s="86">
        <v>600</v>
      </c>
      <c r="D161" s="154"/>
      <c r="E161" s="154">
        <v>6978539.87</v>
      </c>
      <c r="F161" s="213">
        <v>6978539.87</v>
      </c>
    </row>
    <row r="162" spans="1:6" ht="63">
      <c r="A162" s="124" t="s">
        <v>615</v>
      </c>
      <c r="B162" s="22" t="s">
        <v>616</v>
      </c>
      <c r="C162" s="86">
        <v>600</v>
      </c>
      <c r="D162" s="154"/>
      <c r="E162" s="154">
        <v>1652400</v>
      </c>
      <c r="F162" s="213">
        <v>1652400</v>
      </c>
    </row>
    <row r="163" spans="1:6" ht="78.75">
      <c r="A163" s="462" t="s">
        <v>1178</v>
      </c>
      <c r="B163" s="22" t="s">
        <v>1107</v>
      </c>
      <c r="C163" s="86">
        <v>600</v>
      </c>
      <c r="D163" s="154"/>
      <c r="E163" s="154"/>
      <c r="F163" s="213"/>
    </row>
    <row r="164" spans="1:6" ht="78.75">
      <c r="A164" s="462" t="s">
        <v>1177</v>
      </c>
      <c r="B164" s="22" t="s">
        <v>1107</v>
      </c>
      <c r="C164" s="86">
        <v>200</v>
      </c>
      <c r="D164" s="154"/>
      <c r="E164" s="154"/>
      <c r="F164" s="213"/>
    </row>
    <row r="165" spans="1:6" ht="78.75">
      <c r="A165" s="33" t="s">
        <v>470</v>
      </c>
      <c r="B165" s="22" t="s">
        <v>471</v>
      </c>
      <c r="C165" s="86">
        <v>100</v>
      </c>
      <c r="D165" s="154"/>
      <c r="E165" s="154">
        <v>3973997.06</v>
      </c>
      <c r="F165" s="213">
        <v>3973997.06</v>
      </c>
    </row>
    <row r="166" spans="1:6" ht="47.25">
      <c r="A166" s="33" t="s">
        <v>649</v>
      </c>
      <c r="B166" s="22" t="s">
        <v>471</v>
      </c>
      <c r="C166" s="86">
        <v>200</v>
      </c>
      <c r="D166" s="154">
        <v>-745000</v>
      </c>
      <c r="E166" s="154">
        <v>10583311.17</v>
      </c>
      <c r="F166" s="111">
        <v>10583311.17</v>
      </c>
    </row>
    <row r="167" spans="1:6" ht="31.5">
      <c r="A167" s="33" t="s">
        <v>472</v>
      </c>
      <c r="B167" s="22" t="s">
        <v>471</v>
      </c>
      <c r="C167" s="86">
        <v>800</v>
      </c>
      <c r="D167" s="154"/>
      <c r="E167" s="154">
        <v>177272.86</v>
      </c>
      <c r="F167" s="111">
        <v>177272.86</v>
      </c>
    </row>
    <row r="168" spans="1:6" ht="63">
      <c r="A168" s="124" t="s">
        <v>650</v>
      </c>
      <c r="B168" s="22" t="s">
        <v>617</v>
      </c>
      <c r="C168" s="86">
        <v>200</v>
      </c>
      <c r="D168" s="154"/>
      <c r="E168" s="154">
        <v>278800</v>
      </c>
      <c r="F168" s="111">
        <v>278800</v>
      </c>
    </row>
    <row r="169" spans="1:6" ht="63">
      <c r="A169" s="33" t="s">
        <v>651</v>
      </c>
      <c r="B169" s="22" t="s">
        <v>473</v>
      </c>
      <c r="C169" s="86">
        <v>200</v>
      </c>
      <c r="D169" s="154">
        <v>745000</v>
      </c>
      <c r="E169" s="154">
        <v>1416000</v>
      </c>
      <c r="F169" s="111">
        <v>1416000</v>
      </c>
    </row>
    <row r="170" spans="1:6" ht="110.25">
      <c r="A170" s="87" t="s">
        <v>798</v>
      </c>
      <c r="B170" s="22" t="s">
        <v>474</v>
      </c>
      <c r="C170" s="86">
        <v>200</v>
      </c>
      <c r="D170" s="154">
        <v>-370500</v>
      </c>
      <c r="E170" s="154">
        <v>69428</v>
      </c>
      <c r="F170" s="111">
        <v>69428</v>
      </c>
    </row>
    <row r="171" spans="1:6" ht="94.5">
      <c r="A171" s="102" t="s">
        <v>796</v>
      </c>
      <c r="B171" s="27" t="s">
        <v>663</v>
      </c>
      <c r="C171" s="95">
        <v>300</v>
      </c>
      <c r="D171" s="143"/>
      <c r="E171" s="143">
        <v>131179</v>
      </c>
      <c r="F171" s="175">
        <v>128832.9</v>
      </c>
    </row>
    <row r="172" spans="1:6" ht="204.75">
      <c r="A172" s="33" t="s">
        <v>799</v>
      </c>
      <c r="B172" s="22" t="s">
        <v>475</v>
      </c>
      <c r="C172" s="86">
        <v>100</v>
      </c>
      <c r="D172" s="154"/>
      <c r="E172" s="154">
        <v>14254284</v>
      </c>
      <c r="F172" s="111">
        <v>14929201</v>
      </c>
    </row>
    <row r="173" spans="1:6" ht="157.5">
      <c r="A173" s="33" t="s">
        <v>800</v>
      </c>
      <c r="B173" s="22" t="s">
        <v>475</v>
      </c>
      <c r="C173" s="86">
        <v>200</v>
      </c>
      <c r="D173" s="154"/>
      <c r="E173" s="154">
        <v>162328</v>
      </c>
      <c r="F173" s="111">
        <v>162328</v>
      </c>
    </row>
    <row r="174" spans="1:6" ht="173.25">
      <c r="A174" s="33" t="s">
        <v>801</v>
      </c>
      <c r="B174" s="22" t="s">
        <v>475</v>
      </c>
      <c r="C174" s="86">
        <v>600</v>
      </c>
      <c r="D174" s="154">
        <v>1357611</v>
      </c>
      <c r="E174" s="154">
        <v>58961308</v>
      </c>
      <c r="F174" s="111">
        <v>61615512</v>
      </c>
    </row>
    <row r="175" spans="1:6" ht="78.75">
      <c r="A175" s="108" t="s">
        <v>1108</v>
      </c>
      <c r="B175" s="22" t="s">
        <v>1105</v>
      </c>
      <c r="C175" s="95">
        <v>200</v>
      </c>
      <c r="D175" s="154"/>
      <c r="E175" s="154"/>
      <c r="F175" s="111"/>
    </row>
    <row r="176" spans="1:6" ht="78.75">
      <c r="A176" s="108" t="s">
        <v>1109</v>
      </c>
      <c r="B176" s="22" t="s">
        <v>1105</v>
      </c>
      <c r="C176" s="95">
        <v>600</v>
      </c>
      <c r="D176" s="154"/>
      <c r="E176" s="154"/>
      <c r="F176" s="111"/>
    </row>
    <row r="177" spans="1:6" ht="47.25">
      <c r="A177" s="457" t="s">
        <v>1060</v>
      </c>
      <c r="B177" s="206" t="s">
        <v>945</v>
      </c>
      <c r="C177" s="401"/>
      <c r="D177" s="208"/>
      <c r="E177" s="208">
        <f>E178+E179</f>
        <v>100000</v>
      </c>
      <c r="F177" s="402">
        <f>F178+F179</f>
        <v>100000</v>
      </c>
    </row>
    <row r="178" spans="1:6" ht="63">
      <c r="A178" s="327" t="s">
        <v>1113</v>
      </c>
      <c r="B178" s="27" t="s">
        <v>1123</v>
      </c>
      <c r="C178" s="95">
        <v>600</v>
      </c>
      <c r="D178" s="154"/>
      <c r="E178" s="154"/>
      <c r="F178" s="111"/>
    </row>
    <row r="179" spans="1:6" ht="63">
      <c r="A179" s="327" t="s">
        <v>1176</v>
      </c>
      <c r="B179" s="27" t="s">
        <v>1124</v>
      </c>
      <c r="C179" s="95">
        <v>600</v>
      </c>
      <c r="D179" s="154"/>
      <c r="E179" s="154">
        <v>100000</v>
      </c>
      <c r="F179" s="111">
        <v>100000</v>
      </c>
    </row>
    <row r="180" spans="1:6" ht="31.5">
      <c r="A180" s="211" t="s">
        <v>476</v>
      </c>
      <c r="B180" s="21" t="s">
        <v>477</v>
      </c>
      <c r="C180" s="85"/>
      <c r="D180" s="176" t="e">
        <f>D182+#REF!+D184</f>
        <v>#REF!</v>
      </c>
      <c r="E180" s="176">
        <f>E181</f>
        <v>4943260.25</v>
      </c>
      <c r="F180" s="212">
        <f>F181</f>
        <v>4943260.25</v>
      </c>
    </row>
    <row r="181" spans="1:6" ht="31.5">
      <c r="A181" s="211" t="s">
        <v>1031</v>
      </c>
      <c r="B181" s="21" t="s">
        <v>478</v>
      </c>
      <c r="C181" s="85"/>
      <c r="D181" s="176"/>
      <c r="E181" s="176">
        <f>SUM(E182:E184)</f>
        <v>4943260.25</v>
      </c>
      <c r="F181" s="212">
        <f>SUM(F182:F184)</f>
        <v>4943260.25</v>
      </c>
    </row>
    <row r="182" spans="1:6" ht="78.75">
      <c r="A182" s="33" t="s">
        <v>479</v>
      </c>
      <c r="B182" s="22" t="s">
        <v>480</v>
      </c>
      <c r="C182" s="86">
        <v>600</v>
      </c>
      <c r="D182" s="154"/>
      <c r="E182" s="154">
        <v>4943260.25</v>
      </c>
      <c r="F182" s="213">
        <v>4943260.25</v>
      </c>
    </row>
    <row r="183" spans="1:6" ht="83.25" customHeight="1">
      <c r="A183" s="94" t="s">
        <v>947</v>
      </c>
      <c r="B183" s="27" t="s">
        <v>948</v>
      </c>
      <c r="C183" s="95">
        <v>600</v>
      </c>
      <c r="D183" s="143"/>
      <c r="E183" s="143"/>
      <c r="F183" s="175"/>
    </row>
    <row r="184" spans="1:6" ht="95.25" thickBot="1">
      <c r="A184" s="94" t="s">
        <v>793</v>
      </c>
      <c r="B184" s="27" t="s">
        <v>481</v>
      </c>
      <c r="C184" s="95">
        <v>600</v>
      </c>
      <c r="D184" s="143">
        <v>451896</v>
      </c>
      <c r="E184" s="143"/>
      <c r="F184" s="175"/>
    </row>
    <row r="185" spans="1:6" ht="48" thickBot="1">
      <c r="A185" s="164" t="s">
        <v>723</v>
      </c>
      <c r="B185" s="96" t="s">
        <v>482</v>
      </c>
      <c r="C185" s="97"/>
      <c r="D185" s="180" t="e">
        <f>D186+#REF!+#REF!</f>
        <v>#REF!</v>
      </c>
      <c r="E185" s="180">
        <f>E186</f>
        <v>96000</v>
      </c>
      <c r="F185" s="98">
        <f>F186+F189</f>
        <v>96000</v>
      </c>
    </row>
    <row r="186" spans="1:6" ht="37.5" customHeight="1">
      <c r="A186" s="90" t="s">
        <v>952</v>
      </c>
      <c r="B186" s="91" t="s">
        <v>483</v>
      </c>
      <c r="C186" s="92"/>
      <c r="D186" s="179">
        <f>D188</f>
        <v>0</v>
      </c>
      <c r="E186" s="179">
        <f>E187</f>
        <v>96000</v>
      </c>
      <c r="F186" s="210">
        <f>F187</f>
        <v>96000</v>
      </c>
    </row>
    <row r="187" spans="1:6" ht="47.25">
      <c r="A187" s="211" t="s">
        <v>953</v>
      </c>
      <c r="B187" s="21" t="s">
        <v>484</v>
      </c>
      <c r="C187" s="85"/>
      <c r="D187" s="176"/>
      <c r="E187" s="176">
        <f>SUM(E188:E192)</f>
        <v>96000</v>
      </c>
      <c r="F187" s="212">
        <f>SUM(F188)</f>
        <v>96000</v>
      </c>
    </row>
    <row r="188" spans="1:6" ht="78.75">
      <c r="A188" s="108" t="s">
        <v>999</v>
      </c>
      <c r="B188" s="22" t="s">
        <v>485</v>
      </c>
      <c r="C188" s="86">
        <v>200</v>
      </c>
      <c r="D188" s="154"/>
      <c r="E188" s="154">
        <v>96000</v>
      </c>
      <c r="F188" s="154">
        <v>96000</v>
      </c>
    </row>
    <row r="189" spans="1:6" ht="47.25">
      <c r="A189" s="256" t="s">
        <v>954</v>
      </c>
      <c r="B189" s="21" t="s">
        <v>956</v>
      </c>
      <c r="C189" s="207"/>
      <c r="D189" s="208"/>
      <c r="E189" s="208">
        <f>E190</f>
        <v>0</v>
      </c>
      <c r="F189" s="208">
        <f>F190</f>
        <v>0</v>
      </c>
    </row>
    <row r="190" spans="1:6" ht="47.25">
      <c r="A190" s="256" t="s">
        <v>955</v>
      </c>
      <c r="B190" s="21" t="s">
        <v>957</v>
      </c>
      <c r="C190" s="207"/>
      <c r="D190" s="208"/>
      <c r="E190" s="208">
        <f>E191+E192</f>
        <v>0</v>
      </c>
      <c r="F190" s="208">
        <f>SUM(F191:F192)</f>
        <v>0</v>
      </c>
    </row>
    <row r="191" spans="1:6" ht="71.25" customHeight="1">
      <c r="A191" s="108" t="s">
        <v>652</v>
      </c>
      <c r="B191" s="22" t="s">
        <v>958</v>
      </c>
      <c r="C191" s="86">
        <v>200</v>
      </c>
      <c r="D191" s="154"/>
      <c r="E191" s="154"/>
      <c r="F191" s="154"/>
    </row>
    <row r="192" spans="1:6" ht="79.5" thickBot="1">
      <c r="A192" s="108" t="s">
        <v>599</v>
      </c>
      <c r="B192" s="22" t="s">
        <v>959</v>
      </c>
      <c r="C192" s="86">
        <v>600</v>
      </c>
      <c r="D192" s="154"/>
      <c r="E192" s="154"/>
      <c r="F192" s="154"/>
    </row>
    <row r="193" spans="1:6" ht="32.25" thickBot="1">
      <c r="A193" s="164" t="s">
        <v>724</v>
      </c>
      <c r="B193" s="96" t="s">
        <v>486</v>
      </c>
      <c r="C193" s="97"/>
      <c r="D193" s="180">
        <f>D194</f>
        <v>0</v>
      </c>
      <c r="E193" s="172">
        <f>E194+E199</f>
        <v>3993000</v>
      </c>
      <c r="F193" s="172">
        <f>F194+F199</f>
        <v>3993000</v>
      </c>
    </row>
    <row r="194" spans="1:6" ht="31.5">
      <c r="A194" s="90" t="s">
        <v>1032</v>
      </c>
      <c r="B194" s="91" t="s">
        <v>487</v>
      </c>
      <c r="C194" s="92"/>
      <c r="D194" s="179">
        <f>SUM(D196:D198)</f>
        <v>0</v>
      </c>
      <c r="E194" s="179">
        <f>E195</f>
        <v>3993000</v>
      </c>
      <c r="F194" s="210">
        <f>F195</f>
        <v>3993000</v>
      </c>
    </row>
    <row r="195" spans="1:6" ht="31.5">
      <c r="A195" s="211" t="s">
        <v>1112</v>
      </c>
      <c r="B195" s="21" t="s">
        <v>488</v>
      </c>
      <c r="C195" s="85"/>
      <c r="D195" s="176"/>
      <c r="E195" s="176">
        <f>SUM(E196:E198)</f>
        <v>3993000</v>
      </c>
      <c r="F195" s="212">
        <f>SUM(F196:F198)</f>
        <v>3993000</v>
      </c>
    </row>
    <row r="196" spans="1:6" ht="94.5">
      <c r="A196" s="33" t="s">
        <v>588</v>
      </c>
      <c r="B196" s="22" t="s">
        <v>490</v>
      </c>
      <c r="C196" s="86">
        <v>100</v>
      </c>
      <c r="D196" s="154">
        <v>56705</v>
      </c>
      <c r="E196" s="154">
        <v>3687757.6</v>
      </c>
      <c r="F196" s="213">
        <v>3687757.6</v>
      </c>
    </row>
    <row r="197" spans="1:6" ht="57.75" customHeight="1">
      <c r="A197" s="33" t="s">
        <v>653</v>
      </c>
      <c r="B197" s="22" t="s">
        <v>490</v>
      </c>
      <c r="C197" s="86">
        <v>200</v>
      </c>
      <c r="D197" s="154">
        <v>-50705</v>
      </c>
      <c r="E197" s="154">
        <v>305242.4</v>
      </c>
      <c r="F197" s="111">
        <v>305242.4</v>
      </c>
    </row>
    <row r="198" spans="1:6" ht="47.25">
      <c r="A198" s="108" t="s">
        <v>489</v>
      </c>
      <c r="B198" s="22" t="s">
        <v>490</v>
      </c>
      <c r="C198" s="86">
        <v>800</v>
      </c>
      <c r="D198" s="154">
        <v>-6000</v>
      </c>
      <c r="E198" s="154"/>
      <c r="F198" s="154"/>
    </row>
    <row r="199" spans="1:6" ht="31.5">
      <c r="A199" s="90" t="s">
        <v>1288</v>
      </c>
      <c r="B199" s="91" t="s">
        <v>1290</v>
      </c>
      <c r="C199" s="207"/>
      <c r="D199" s="154"/>
      <c r="E199" s="208">
        <f>E200</f>
        <v>0</v>
      </c>
      <c r="F199" s="208">
        <f>F200</f>
        <v>0</v>
      </c>
    </row>
    <row r="200" spans="1:6" ht="31.5">
      <c r="A200" s="211" t="s">
        <v>1289</v>
      </c>
      <c r="B200" s="21" t="s">
        <v>1291</v>
      </c>
      <c r="C200" s="207"/>
      <c r="D200" s="154"/>
      <c r="E200" s="208">
        <f>E201</f>
        <v>0</v>
      </c>
      <c r="F200" s="208">
        <f>F201</f>
        <v>0</v>
      </c>
    </row>
    <row r="201" spans="1:6" ht="48" thickBot="1">
      <c r="A201" s="249" t="s">
        <v>1292</v>
      </c>
      <c r="B201" s="27" t="s">
        <v>1293</v>
      </c>
      <c r="C201" s="95">
        <v>200</v>
      </c>
      <c r="D201" s="143"/>
      <c r="E201" s="143"/>
      <c r="F201" s="143"/>
    </row>
    <row r="202" spans="1:6" ht="63.75" thickBot="1">
      <c r="A202" s="164" t="s">
        <v>978</v>
      </c>
      <c r="B202" s="96" t="s">
        <v>491</v>
      </c>
      <c r="C202" s="97"/>
      <c r="D202" s="180" t="e">
        <f>D203+D221+#REF!</f>
        <v>#REF!</v>
      </c>
      <c r="E202" s="172">
        <f>E203+E221+E228</f>
        <v>3237452</v>
      </c>
      <c r="F202" s="172">
        <f>F203+F221+F228</f>
        <v>3215212</v>
      </c>
    </row>
    <row r="203" spans="1:6" ht="47.25">
      <c r="A203" s="90" t="s">
        <v>492</v>
      </c>
      <c r="B203" s="91" t="s">
        <v>493</v>
      </c>
      <c r="C203" s="92"/>
      <c r="D203" s="179">
        <f>D205</f>
        <v>0</v>
      </c>
      <c r="E203" s="179">
        <f>E204+E212+E219</f>
        <v>1747172.5</v>
      </c>
      <c r="F203" s="210">
        <f>F204+F212+F219</f>
        <v>1724932.5</v>
      </c>
    </row>
    <row r="204" spans="1:6" ht="21.75" customHeight="1">
      <c r="A204" s="218" t="s">
        <v>495</v>
      </c>
      <c r="B204" s="21" t="s">
        <v>494</v>
      </c>
      <c r="C204" s="85"/>
      <c r="D204" s="176"/>
      <c r="E204" s="176">
        <f>SUM(E205:E211)</f>
        <v>933500</v>
      </c>
      <c r="F204" s="212">
        <f>SUM(F205:F211)</f>
        <v>933500</v>
      </c>
    </row>
    <row r="205" spans="1:6" ht="78.75">
      <c r="A205" s="33" t="s">
        <v>766</v>
      </c>
      <c r="B205" s="22" t="s">
        <v>496</v>
      </c>
      <c r="C205" s="86">
        <v>600</v>
      </c>
      <c r="D205" s="154"/>
      <c r="E205" s="154">
        <v>350000</v>
      </c>
      <c r="F205" s="213">
        <v>350000</v>
      </c>
    </row>
    <row r="206" spans="1:6" ht="94.5">
      <c r="A206" s="33" t="s">
        <v>815</v>
      </c>
      <c r="B206" s="22" t="s">
        <v>767</v>
      </c>
      <c r="C206" s="86">
        <v>100</v>
      </c>
      <c r="D206" s="154"/>
      <c r="E206" s="154">
        <v>56000</v>
      </c>
      <c r="F206" s="111">
        <v>56000</v>
      </c>
    </row>
    <row r="207" spans="1:6" ht="63">
      <c r="A207" s="33" t="s">
        <v>654</v>
      </c>
      <c r="B207" s="22" t="s">
        <v>816</v>
      </c>
      <c r="C207" s="86">
        <v>200</v>
      </c>
      <c r="D207" s="154"/>
      <c r="E207" s="154">
        <v>65500</v>
      </c>
      <c r="F207" s="111">
        <v>65500</v>
      </c>
    </row>
    <row r="208" spans="1:6" ht="63">
      <c r="A208" s="33" t="s">
        <v>1127</v>
      </c>
      <c r="B208" s="22" t="s">
        <v>816</v>
      </c>
      <c r="C208" s="86">
        <v>600</v>
      </c>
      <c r="D208" s="154"/>
      <c r="E208" s="154"/>
      <c r="F208" s="111"/>
    </row>
    <row r="209" spans="1:6" ht="71.25" customHeight="1">
      <c r="A209" s="33" t="s">
        <v>842</v>
      </c>
      <c r="B209" s="22" t="s">
        <v>816</v>
      </c>
      <c r="C209" s="86">
        <v>200</v>
      </c>
      <c r="D209" s="154"/>
      <c r="E209" s="154">
        <v>57750</v>
      </c>
      <c r="F209" s="111">
        <v>57750</v>
      </c>
    </row>
    <row r="210" spans="1:6" ht="78.75">
      <c r="A210" s="33" t="s">
        <v>843</v>
      </c>
      <c r="B210" s="22" t="s">
        <v>816</v>
      </c>
      <c r="C210" s="86">
        <v>600</v>
      </c>
      <c r="D210" s="154"/>
      <c r="E210" s="154">
        <v>358050</v>
      </c>
      <c r="F210" s="111">
        <v>358050</v>
      </c>
    </row>
    <row r="211" spans="1:6" ht="78.75">
      <c r="A211" s="87" t="s">
        <v>981</v>
      </c>
      <c r="B211" s="22" t="s">
        <v>497</v>
      </c>
      <c r="C211" s="86">
        <v>600</v>
      </c>
      <c r="D211" s="154"/>
      <c r="E211" s="154">
        <v>46200</v>
      </c>
      <c r="F211" s="213">
        <v>46200</v>
      </c>
    </row>
    <row r="212" spans="1:6" ht="31.5">
      <c r="A212" s="215" t="s">
        <v>393</v>
      </c>
      <c r="B212" s="206" t="s">
        <v>736</v>
      </c>
      <c r="C212" s="207"/>
      <c r="D212" s="208"/>
      <c r="E212" s="208">
        <f>SUM(E213:E218)</f>
        <v>798672.5</v>
      </c>
      <c r="F212" s="216">
        <f>SUM(F213:F218)</f>
        <v>776432.5</v>
      </c>
    </row>
    <row r="213" spans="1:6" ht="63">
      <c r="A213" s="87" t="s">
        <v>642</v>
      </c>
      <c r="B213" s="22" t="s">
        <v>737</v>
      </c>
      <c r="C213" s="86">
        <v>200</v>
      </c>
      <c r="D213" s="154">
        <v>320000</v>
      </c>
      <c r="E213" s="154">
        <v>350000</v>
      </c>
      <c r="F213" s="111">
        <v>350000</v>
      </c>
    </row>
    <row r="214" spans="1:6" ht="47.25">
      <c r="A214" s="87" t="s">
        <v>1216</v>
      </c>
      <c r="B214" s="22" t="s">
        <v>762</v>
      </c>
      <c r="C214" s="86">
        <v>200</v>
      </c>
      <c r="D214" s="154"/>
      <c r="E214" s="154">
        <v>10000</v>
      </c>
      <c r="F214" s="111"/>
    </row>
    <row r="215" spans="1:6" ht="63.75" customHeight="1">
      <c r="A215" s="87" t="s">
        <v>1146</v>
      </c>
      <c r="B215" s="22" t="s">
        <v>1130</v>
      </c>
      <c r="C215" s="86">
        <v>200</v>
      </c>
      <c r="D215" s="154"/>
      <c r="E215" s="154">
        <v>12240</v>
      </c>
      <c r="F215" s="111"/>
    </row>
    <row r="216" spans="1:6" ht="47.25">
      <c r="A216" s="87" t="s">
        <v>643</v>
      </c>
      <c r="B216" s="22" t="s">
        <v>738</v>
      </c>
      <c r="C216" s="86">
        <v>200</v>
      </c>
      <c r="D216" s="154">
        <v>10975</v>
      </c>
      <c r="E216" s="154">
        <v>10809.5</v>
      </c>
      <c r="F216" s="111">
        <v>10809.5</v>
      </c>
    </row>
    <row r="217" spans="1:6" ht="94.5">
      <c r="A217" s="87" t="s">
        <v>394</v>
      </c>
      <c r="B217" s="22" t="s">
        <v>739</v>
      </c>
      <c r="C217" s="86">
        <v>100</v>
      </c>
      <c r="D217" s="154">
        <v>383500</v>
      </c>
      <c r="E217" s="154">
        <v>399528</v>
      </c>
      <c r="F217" s="111">
        <v>399528</v>
      </c>
    </row>
    <row r="218" spans="1:6" ht="63">
      <c r="A218" s="87" t="s">
        <v>644</v>
      </c>
      <c r="B218" s="22" t="s">
        <v>739</v>
      </c>
      <c r="C218" s="86">
        <v>200</v>
      </c>
      <c r="D218" s="154">
        <v>63370</v>
      </c>
      <c r="E218" s="154">
        <v>16095</v>
      </c>
      <c r="F218" s="213">
        <v>16095</v>
      </c>
    </row>
    <row r="219" spans="1:6" ht="31.5">
      <c r="A219" s="211" t="s">
        <v>1166</v>
      </c>
      <c r="B219" s="206" t="s">
        <v>1170</v>
      </c>
      <c r="C219" s="207"/>
      <c r="D219" s="208"/>
      <c r="E219" s="208">
        <f>E220</f>
        <v>15000</v>
      </c>
      <c r="F219" s="216">
        <f>F220</f>
        <v>15000</v>
      </c>
    </row>
    <row r="220" spans="1:6" ht="47.25">
      <c r="A220" s="87" t="s">
        <v>1167</v>
      </c>
      <c r="B220" s="22" t="s">
        <v>1171</v>
      </c>
      <c r="C220" s="86">
        <v>200</v>
      </c>
      <c r="D220" s="154"/>
      <c r="E220" s="154">
        <v>15000</v>
      </c>
      <c r="F220" s="213">
        <v>15000</v>
      </c>
    </row>
    <row r="221" spans="1:6" ht="31.5">
      <c r="A221" s="211" t="s">
        <v>498</v>
      </c>
      <c r="B221" s="21" t="s">
        <v>499</v>
      </c>
      <c r="C221" s="85"/>
      <c r="D221" s="176">
        <f>D223</f>
        <v>0</v>
      </c>
      <c r="E221" s="176">
        <f>E222+E224</f>
        <v>61400</v>
      </c>
      <c r="F221" s="212">
        <f>F222+F224</f>
        <v>61400</v>
      </c>
    </row>
    <row r="222" spans="1:6" ht="31.5">
      <c r="A222" s="211" t="s">
        <v>1168</v>
      </c>
      <c r="B222" s="21" t="s">
        <v>500</v>
      </c>
      <c r="C222" s="85"/>
      <c r="D222" s="176"/>
      <c r="E222" s="176">
        <f>E223</f>
        <v>4000</v>
      </c>
      <c r="F222" s="212">
        <f>F223</f>
        <v>4000</v>
      </c>
    </row>
    <row r="223" spans="1:6" ht="63">
      <c r="A223" s="108" t="s">
        <v>1169</v>
      </c>
      <c r="B223" s="22" t="s">
        <v>501</v>
      </c>
      <c r="C223" s="86">
        <v>200</v>
      </c>
      <c r="D223" s="154"/>
      <c r="E223" s="154">
        <v>4000</v>
      </c>
      <c r="F223" s="154">
        <v>4000</v>
      </c>
    </row>
    <row r="224" spans="1:6" ht="31.5">
      <c r="A224" s="256" t="s">
        <v>1038</v>
      </c>
      <c r="B224" s="21" t="s">
        <v>1000</v>
      </c>
      <c r="C224" s="85"/>
      <c r="D224" s="154"/>
      <c r="E224" s="208">
        <f>SUM(E225:E227)</f>
        <v>57400</v>
      </c>
      <c r="F224" s="208">
        <f>SUM(F225:F227)</f>
        <v>57400</v>
      </c>
    </row>
    <row r="225" spans="1:6" ht="108" customHeight="1">
      <c r="A225" s="108" t="s">
        <v>1091</v>
      </c>
      <c r="B225" s="22" t="s">
        <v>1001</v>
      </c>
      <c r="C225" s="86">
        <v>100</v>
      </c>
      <c r="D225" s="154"/>
      <c r="E225" s="154">
        <v>15000</v>
      </c>
      <c r="F225" s="154">
        <v>15000</v>
      </c>
    </row>
    <row r="226" spans="1:6" ht="69" customHeight="1">
      <c r="A226" s="108" t="s">
        <v>1092</v>
      </c>
      <c r="B226" s="22" t="s">
        <v>1093</v>
      </c>
      <c r="C226" s="95">
        <v>200</v>
      </c>
      <c r="D226" s="143"/>
      <c r="E226" s="143">
        <v>5000</v>
      </c>
      <c r="F226" s="143">
        <v>5000</v>
      </c>
    </row>
    <row r="227" spans="1:6" ht="69" customHeight="1">
      <c r="A227" s="249" t="s">
        <v>1058</v>
      </c>
      <c r="B227" s="27" t="s">
        <v>1048</v>
      </c>
      <c r="C227" s="95">
        <v>200</v>
      </c>
      <c r="D227" s="143"/>
      <c r="E227" s="143">
        <v>37400</v>
      </c>
      <c r="F227" s="143">
        <v>37400</v>
      </c>
    </row>
    <row r="228" spans="1:6" ht="31.5">
      <c r="A228" s="211" t="s">
        <v>1134</v>
      </c>
      <c r="B228" s="21" t="s">
        <v>1132</v>
      </c>
      <c r="C228" s="85"/>
      <c r="D228" s="176">
        <f>D230</f>
        <v>0</v>
      </c>
      <c r="E228" s="176">
        <f>E229</f>
        <v>1428879.5</v>
      </c>
      <c r="F228" s="212">
        <f>F229</f>
        <v>1428879.5</v>
      </c>
    </row>
    <row r="229" spans="1:6" ht="31.5">
      <c r="A229" s="211" t="s">
        <v>1135</v>
      </c>
      <c r="B229" s="21" t="s">
        <v>1133</v>
      </c>
      <c r="C229" s="85"/>
      <c r="D229" s="176"/>
      <c r="E229" s="176">
        <f>E230+E231+E232</f>
        <v>1428879.5</v>
      </c>
      <c r="F229" s="176">
        <f>F230+F231+F232</f>
        <v>1428879.5</v>
      </c>
    </row>
    <row r="230" spans="1:6" ht="94.5">
      <c r="A230" s="108" t="s">
        <v>1137</v>
      </c>
      <c r="B230" s="22" t="s">
        <v>1139</v>
      </c>
      <c r="C230" s="86">
        <v>100</v>
      </c>
      <c r="D230" s="154"/>
      <c r="E230" s="154">
        <v>1356006.96</v>
      </c>
      <c r="F230" s="154">
        <v>1356006.96</v>
      </c>
    </row>
    <row r="231" spans="1:6" ht="47.25">
      <c r="A231" s="108" t="s">
        <v>1136</v>
      </c>
      <c r="B231" s="22" t="s">
        <v>1139</v>
      </c>
      <c r="C231" s="86">
        <v>200</v>
      </c>
      <c r="D231" s="154"/>
      <c r="E231" s="154">
        <v>72872.54</v>
      </c>
      <c r="F231" s="154">
        <v>72872.54</v>
      </c>
    </row>
    <row r="232" spans="1:6" ht="48" thickBot="1">
      <c r="A232" s="108" t="s">
        <v>1138</v>
      </c>
      <c r="B232" s="22" t="s">
        <v>1139</v>
      </c>
      <c r="C232" s="86">
        <v>800</v>
      </c>
      <c r="D232" s="154"/>
      <c r="E232" s="154"/>
      <c r="F232" s="154"/>
    </row>
    <row r="233" spans="1:6" ht="32.25" thickBot="1">
      <c r="A233" s="164" t="s">
        <v>979</v>
      </c>
      <c r="B233" s="96" t="s">
        <v>502</v>
      </c>
      <c r="C233" s="97"/>
      <c r="D233" s="180" t="e">
        <f>D234+D23+#REF!</f>
        <v>#REF!</v>
      </c>
      <c r="E233" s="172">
        <f>E234</f>
        <v>29000</v>
      </c>
      <c r="F233" s="172">
        <f>F234</f>
        <v>2000</v>
      </c>
    </row>
    <row r="234" spans="1:6" ht="31.5">
      <c r="A234" s="90" t="s">
        <v>984</v>
      </c>
      <c r="B234" s="91" t="s">
        <v>503</v>
      </c>
      <c r="C234" s="92"/>
      <c r="D234" s="179">
        <f>D246</f>
        <v>0</v>
      </c>
      <c r="E234" s="179">
        <f>E235+E241+E245</f>
        <v>29000</v>
      </c>
      <c r="F234" s="210">
        <f>F235+F241+F245</f>
        <v>2000</v>
      </c>
    </row>
    <row r="235" spans="1:6" ht="31.5">
      <c r="A235" s="211" t="s">
        <v>1033</v>
      </c>
      <c r="B235" s="21" t="s">
        <v>504</v>
      </c>
      <c r="C235" s="85"/>
      <c r="D235" s="176"/>
      <c r="E235" s="176">
        <f>SUM(E236:E240)</f>
        <v>27000</v>
      </c>
      <c r="F235" s="212">
        <f>SUM(F236:F240)</f>
        <v>0</v>
      </c>
    </row>
    <row r="236" spans="1:6" ht="61.5" customHeight="1">
      <c r="A236" s="33" t="s">
        <v>983</v>
      </c>
      <c r="B236" s="22" t="s">
        <v>960</v>
      </c>
      <c r="C236" s="86">
        <v>200</v>
      </c>
      <c r="D236" s="154"/>
      <c r="E236" s="154">
        <v>27000</v>
      </c>
      <c r="F236" s="213"/>
    </row>
    <row r="237" spans="1:6" ht="61.5" customHeight="1">
      <c r="A237" s="33" t="s">
        <v>985</v>
      </c>
      <c r="B237" s="27" t="s">
        <v>1049</v>
      </c>
      <c r="C237" s="95">
        <v>200</v>
      </c>
      <c r="D237" s="143"/>
      <c r="E237" s="143"/>
      <c r="F237" s="214"/>
    </row>
    <row r="238" spans="1:6" ht="61.5" customHeight="1">
      <c r="A238" s="33" t="s">
        <v>986</v>
      </c>
      <c r="B238" s="27" t="s">
        <v>1050</v>
      </c>
      <c r="C238" s="95">
        <v>200</v>
      </c>
      <c r="D238" s="143"/>
      <c r="E238" s="143"/>
      <c r="F238" s="214"/>
    </row>
    <row r="239" spans="1:6" ht="61.5" customHeight="1">
      <c r="A239" s="33" t="s">
        <v>987</v>
      </c>
      <c r="B239" s="27" t="s">
        <v>1051</v>
      </c>
      <c r="C239" s="95">
        <v>200</v>
      </c>
      <c r="D239" s="143"/>
      <c r="E239" s="143"/>
      <c r="F239" s="214"/>
    </row>
    <row r="240" spans="1:6" ht="61.5" customHeight="1">
      <c r="A240" s="33" t="s">
        <v>988</v>
      </c>
      <c r="B240" s="27" t="s">
        <v>1052</v>
      </c>
      <c r="C240" s="95">
        <v>200</v>
      </c>
      <c r="D240" s="143"/>
      <c r="E240" s="143"/>
      <c r="F240" s="214"/>
    </row>
    <row r="241" spans="1:6" ht="35.25" customHeight="1">
      <c r="A241" s="211" t="s">
        <v>1034</v>
      </c>
      <c r="B241" s="21" t="s">
        <v>1035</v>
      </c>
      <c r="C241" s="401"/>
      <c r="D241" s="442"/>
      <c r="E241" s="442">
        <f>SUM(E242:E244)</f>
        <v>2000</v>
      </c>
      <c r="F241" s="443">
        <f>SUM(F242:F244)</f>
        <v>2000</v>
      </c>
    </row>
    <row r="242" spans="1:6" ht="61.5" customHeight="1">
      <c r="A242" s="94" t="s">
        <v>1039</v>
      </c>
      <c r="B242" s="27" t="s">
        <v>1053</v>
      </c>
      <c r="C242" s="95">
        <v>200</v>
      </c>
      <c r="D242" s="143"/>
      <c r="E242" s="143"/>
      <c r="F242" s="214"/>
    </row>
    <row r="243" spans="1:6" ht="61.5" customHeight="1">
      <c r="A243" s="94" t="s">
        <v>1215</v>
      </c>
      <c r="B243" s="27" t="s">
        <v>1262</v>
      </c>
      <c r="C243" s="95">
        <v>200</v>
      </c>
      <c r="D243" s="143"/>
      <c r="E243" s="143">
        <v>2000</v>
      </c>
      <c r="F243" s="214">
        <v>2000</v>
      </c>
    </row>
    <row r="244" spans="1:6" ht="71.25" customHeight="1">
      <c r="A244" s="94" t="s">
        <v>1041</v>
      </c>
      <c r="B244" s="27" t="s">
        <v>1054</v>
      </c>
      <c r="C244" s="95">
        <v>200</v>
      </c>
      <c r="D244" s="143"/>
      <c r="E244" s="143"/>
      <c r="F244" s="214"/>
    </row>
    <row r="245" spans="1:6" ht="36" customHeight="1">
      <c r="A245" s="211" t="s">
        <v>1037</v>
      </c>
      <c r="B245" s="21" t="s">
        <v>1036</v>
      </c>
      <c r="C245" s="401"/>
      <c r="D245" s="442"/>
      <c r="E245" s="442">
        <f>SUM(E246:E247)</f>
        <v>0</v>
      </c>
      <c r="F245" s="443">
        <f>SUM(F246:F247)</f>
        <v>0</v>
      </c>
    </row>
    <row r="246" spans="1:6" ht="61.5" customHeight="1">
      <c r="A246" s="108" t="s">
        <v>989</v>
      </c>
      <c r="B246" s="22" t="s">
        <v>1055</v>
      </c>
      <c r="C246" s="86">
        <v>200</v>
      </c>
      <c r="D246" s="154"/>
      <c r="E246" s="154"/>
      <c r="F246" s="213"/>
    </row>
    <row r="247" spans="1:6" ht="61.5" customHeight="1" thickBot="1">
      <c r="A247" s="108" t="s">
        <v>990</v>
      </c>
      <c r="B247" s="146" t="s">
        <v>1056</v>
      </c>
      <c r="C247" s="226">
        <v>200</v>
      </c>
      <c r="D247" s="227"/>
      <c r="E247" s="227"/>
      <c r="F247" s="441"/>
    </row>
    <row r="248" spans="1:6" ht="63.75" customHeight="1" thickBot="1">
      <c r="A248" s="257" t="s">
        <v>725</v>
      </c>
      <c r="B248" s="96" t="s">
        <v>672</v>
      </c>
      <c r="C248" s="250"/>
      <c r="D248" s="251"/>
      <c r="E248" s="251">
        <f>E249</f>
        <v>0</v>
      </c>
      <c r="F248" s="252">
        <f>F249</f>
        <v>0</v>
      </c>
    </row>
    <row r="249" spans="1:6" ht="48.75" customHeight="1">
      <c r="A249" s="253" t="s">
        <v>673</v>
      </c>
      <c r="B249" s="91" t="s">
        <v>674</v>
      </c>
      <c r="C249" s="254"/>
      <c r="D249" s="255"/>
      <c r="E249" s="255">
        <f>E250</f>
        <v>0</v>
      </c>
      <c r="F249" s="255">
        <f>F250</f>
        <v>0</v>
      </c>
    </row>
    <row r="250" spans="1:6" ht="46.5" customHeight="1">
      <c r="A250" s="256" t="s">
        <v>676</v>
      </c>
      <c r="B250" s="21" t="s">
        <v>675</v>
      </c>
      <c r="C250" s="207"/>
      <c r="D250" s="208"/>
      <c r="E250" s="208">
        <f>SUM(E251:E252)</f>
        <v>0</v>
      </c>
      <c r="F250" s="208">
        <f>SUM(F251:F252)</f>
        <v>0</v>
      </c>
    </row>
    <row r="251" spans="1:6" ht="81.75" customHeight="1">
      <c r="A251" s="473" t="s">
        <v>1158</v>
      </c>
      <c r="B251" s="23" t="s">
        <v>1150</v>
      </c>
      <c r="C251" s="170">
        <v>400</v>
      </c>
      <c r="D251" s="171"/>
      <c r="E251" s="171"/>
      <c r="F251" s="171"/>
    </row>
    <row r="252" spans="1:6" ht="66.75" customHeight="1" thickBot="1">
      <c r="A252" s="505" t="s">
        <v>1157</v>
      </c>
      <c r="B252" s="163" t="s">
        <v>1151</v>
      </c>
      <c r="C252" s="506">
        <v>400</v>
      </c>
      <c r="D252" s="496"/>
      <c r="E252" s="496"/>
      <c r="F252" s="496"/>
    </row>
    <row r="253" spans="1:6" ht="66.75" customHeight="1" thickBot="1">
      <c r="A253" s="257" t="s">
        <v>1299</v>
      </c>
      <c r="B253" s="96" t="s">
        <v>1296</v>
      </c>
      <c r="C253" s="250"/>
      <c r="D253" s="518"/>
      <c r="E253" s="251">
        <f>E254</f>
        <v>0</v>
      </c>
      <c r="F253" s="252">
        <f>F254</f>
        <v>0</v>
      </c>
    </row>
    <row r="254" spans="1:6" ht="66.75" customHeight="1">
      <c r="A254" s="513" t="s">
        <v>1308</v>
      </c>
      <c r="B254" s="91" t="s">
        <v>1297</v>
      </c>
      <c r="C254" s="254"/>
      <c r="D254" s="517"/>
      <c r="E254" s="255">
        <f>E255</f>
        <v>0</v>
      </c>
      <c r="F254" s="255">
        <f>F255</f>
        <v>0</v>
      </c>
    </row>
    <row r="255" spans="1:6" ht="66.75" customHeight="1">
      <c r="A255" s="512" t="s">
        <v>1300</v>
      </c>
      <c r="B255" s="21" t="s">
        <v>1298</v>
      </c>
      <c r="C255" s="207"/>
      <c r="D255" s="171"/>
      <c r="E255" s="208">
        <f>SUM(E256:E257)</f>
        <v>0</v>
      </c>
      <c r="F255" s="208">
        <f>SUM(F256:F257)</f>
        <v>0</v>
      </c>
    </row>
    <row r="256" spans="1:6" ht="63.75" customHeight="1">
      <c r="A256" s="124" t="s">
        <v>1303</v>
      </c>
      <c r="B256" s="23" t="s">
        <v>1301</v>
      </c>
      <c r="C256" s="170">
        <v>200</v>
      </c>
      <c r="D256" s="171"/>
      <c r="E256" s="171"/>
      <c r="F256" s="171"/>
    </row>
    <row r="257" spans="1:6" ht="88.5" customHeight="1" thickBot="1">
      <c r="A257" s="124" t="s">
        <v>1304</v>
      </c>
      <c r="B257" s="23" t="s">
        <v>1302</v>
      </c>
      <c r="C257" s="170">
        <v>200</v>
      </c>
      <c r="D257" s="496"/>
      <c r="E257" s="496"/>
      <c r="F257" s="496"/>
    </row>
    <row r="258" spans="1:6" ht="48" thickBot="1">
      <c r="A258" s="164" t="s">
        <v>505</v>
      </c>
      <c r="B258" s="96" t="s">
        <v>506</v>
      </c>
      <c r="C258" s="97"/>
      <c r="D258" s="180">
        <f>D259</f>
        <v>30000</v>
      </c>
      <c r="E258" s="172">
        <f>E259</f>
        <v>8610819.58</v>
      </c>
      <c r="F258" s="172">
        <f>F259</f>
        <v>8901167.58</v>
      </c>
    </row>
    <row r="259" spans="1:6" ht="15.75">
      <c r="A259" s="90" t="s">
        <v>2</v>
      </c>
      <c r="B259" s="91" t="s">
        <v>507</v>
      </c>
      <c r="C259" s="92"/>
      <c r="D259" s="179">
        <f>SUM(D22:D23)</f>
        <v>30000</v>
      </c>
      <c r="E259" s="173">
        <f>SUM(E260:E273)</f>
        <v>8610819.58</v>
      </c>
      <c r="F259" s="173">
        <f>SUM(F260:F273)</f>
        <v>8901167.58</v>
      </c>
    </row>
    <row r="260" spans="1:6" ht="31.5">
      <c r="A260" s="84" t="s">
        <v>670</v>
      </c>
      <c r="B260" s="22" t="s">
        <v>510</v>
      </c>
      <c r="C260" s="86">
        <v>800</v>
      </c>
      <c r="D260" s="143"/>
      <c r="E260" s="143">
        <v>44022</v>
      </c>
      <c r="F260" s="175">
        <v>44022</v>
      </c>
    </row>
    <row r="261" spans="1:6" ht="47.25">
      <c r="A261" s="87" t="s">
        <v>656</v>
      </c>
      <c r="B261" s="22" t="s">
        <v>509</v>
      </c>
      <c r="C261" s="86">
        <v>200</v>
      </c>
      <c r="D261" s="143"/>
      <c r="E261" s="143">
        <v>117180</v>
      </c>
      <c r="F261" s="214">
        <v>117180</v>
      </c>
    </row>
    <row r="262" spans="1:6" ht="47.25">
      <c r="A262" s="87" t="s">
        <v>511</v>
      </c>
      <c r="B262" s="22" t="s">
        <v>512</v>
      </c>
      <c r="C262" s="86">
        <v>400</v>
      </c>
      <c r="D262" s="143"/>
      <c r="E262" s="143"/>
      <c r="F262" s="214"/>
    </row>
    <row r="263" spans="1:6" ht="78.75">
      <c r="A263" s="87" t="s">
        <v>685</v>
      </c>
      <c r="B263" s="22" t="s">
        <v>679</v>
      </c>
      <c r="C263" s="86">
        <v>200</v>
      </c>
      <c r="D263" s="143"/>
      <c r="E263" s="143"/>
      <c r="F263" s="214"/>
    </row>
    <row r="264" spans="1:6" ht="47.25">
      <c r="A264" s="87" t="s">
        <v>1014</v>
      </c>
      <c r="B264" s="22" t="s">
        <v>1057</v>
      </c>
      <c r="C264" s="86">
        <v>200</v>
      </c>
      <c r="D264" s="143"/>
      <c r="E264" s="143">
        <v>816533.33</v>
      </c>
      <c r="F264" s="214">
        <v>816533.33</v>
      </c>
    </row>
    <row r="265" spans="1:6" ht="78.75">
      <c r="A265" s="87" t="s">
        <v>687</v>
      </c>
      <c r="B265" s="22" t="s">
        <v>686</v>
      </c>
      <c r="C265" s="86">
        <v>200</v>
      </c>
      <c r="D265" s="143"/>
      <c r="E265" s="143">
        <v>119659.25</v>
      </c>
      <c r="F265" s="214">
        <v>119659.25</v>
      </c>
    </row>
    <row r="266" spans="1:6" ht="63">
      <c r="A266" s="87" t="s">
        <v>823</v>
      </c>
      <c r="B266" s="22" t="s">
        <v>822</v>
      </c>
      <c r="C266" s="86">
        <v>200</v>
      </c>
      <c r="D266" s="143"/>
      <c r="E266" s="143"/>
      <c r="F266" s="214"/>
    </row>
    <row r="267" spans="1:6" ht="47.25">
      <c r="A267" s="87" t="s">
        <v>836</v>
      </c>
      <c r="B267" s="22" t="s">
        <v>835</v>
      </c>
      <c r="C267" s="86">
        <v>200</v>
      </c>
      <c r="D267" s="143"/>
      <c r="E267" s="143"/>
      <c r="F267" s="214"/>
    </row>
    <row r="268" spans="1:6" ht="157.5">
      <c r="A268" s="87" t="s">
        <v>669</v>
      </c>
      <c r="B268" s="22" t="s">
        <v>667</v>
      </c>
      <c r="C268" s="86">
        <v>800</v>
      </c>
      <c r="D268" s="143"/>
      <c r="E268" s="143"/>
      <c r="F268" s="214"/>
    </row>
    <row r="269" spans="1:6" ht="126">
      <c r="A269" s="87" t="s">
        <v>657</v>
      </c>
      <c r="B269" s="22" t="s">
        <v>513</v>
      </c>
      <c r="C269" s="86">
        <v>200</v>
      </c>
      <c r="D269" s="154">
        <v>59850</v>
      </c>
      <c r="E269" s="154">
        <v>35736</v>
      </c>
      <c r="F269" s="213">
        <v>35736</v>
      </c>
    </row>
    <row r="270" spans="1:6" ht="126">
      <c r="A270" s="99" t="s">
        <v>658</v>
      </c>
      <c r="B270" s="27" t="s">
        <v>820</v>
      </c>
      <c r="C270" s="86">
        <v>200</v>
      </c>
      <c r="D270" s="154">
        <v>63180</v>
      </c>
      <c r="E270" s="154"/>
      <c r="F270" s="175"/>
    </row>
    <row r="271" spans="1:6" ht="63">
      <c r="A271" s="87" t="s">
        <v>514</v>
      </c>
      <c r="B271" s="22" t="s">
        <v>515</v>
      </c>
      <c r="C271" s="86">
        <v>600</v>
      </c>
      <c r="D271" s="154"/>
      <c r="E271" s="154"/>
      <c r="F271" s="111"/>
    </row>
    <row r="272" spans="1:6" ht="78.75">
      <c r="A272" s="99" t="s">
        <v>1018</v>
      </c>
      <c r="B272" s="27" t="s">
        <v>516</v>
      </c>
      <c r="C272" s="86">
        <v>300</v>
      </c>
      <c r="D272" s="154"/>
      <c r="E272" s="154">
        <v>1035000</v>
      </c>
      <c r="F272" s="175">
        <v>1035000</v>
      </c>
    </row>
    <row r="273" spans="1:6" ht="157.5">
      <c r="A273" s="94" t="s">
        <v>517</v>
      </c>
      <c r="B273" s="27" t="s">
        <v>518</v>
      </c>
      <c r="C273" s="95">
        <v>600</v>
      </c>
      <c r="D273" s="143">
        <v>208560</v>
      </c>
      <c r="E273" s="143">
        <v>6442689</v>
      </c>
      <c r="F273" s="175">
        <v>6733037</v>
      </c>
    </row>
    <row r="274" spans="1:6" ht="48" thickBot="1">
      <c r="A274" s="475" t="s">
        <v>519</v>
      </c>
      <c r="B274" s="476" t="s">
        <v>520</v>
      </c>
      <c r="C274" s="477"/>
      <c r="D274" s="478">
        <f aca="true" t="shared" si="0" ref="D274:F277">D275</f>
        <v>0</v>
      </c>
      <c r="E274" s="474">
        <f t="shared" si="0"/>
        <v>5220</v>
      </c>
      <c r="F274" s="474">
        <f>F275</f>
        <v>5490</v>
      </c>
    </row>
    <row r="275" spans="1:6" ht="15.75">
      <c r="A275" s="100" t="s">
        <v>2</v>
      </c>
      <c r="B275" s="91" t="s">
        <v>521</v>
      </c>
      <c r="C275" s="92"/>
      <c r="D275" s="179">
        <f t="shared" si="0"/>
        <v>0</v>
      </c>
      <c r="E275" s="179">
        <f t="shared" si="0"/>
        <v>5220</v>
      </c>
      <c r="F275" s="210">
        <f t="shared" si="0"/>
        <v>5490</v>
      </c>
    </row>
    <row r="276" spans="1:6" ht="48" thickBot="1">
      <c r="A276" s="99" t="s">
        <v>982</v>
      </c>
      <c r="B276" s="27" t="s">
        <v>522</v>
      </c>
      <c r="C276" s="95">
        <v>500</v>
      </c>
      <c r="D276" s="143"/>
      <c r="E276" s="143">
        <v>5220</v>
      </c>
      <c r="F276" s="214">
        <v>5490</v>
      </c>
    </row>
    <row r="277" spans="1:6" ht="63.75" thickBot="1">
      <c r="A277" s="101" t="s">
        <v>525</v>
      </c>
      <c r="B277" s="96" t="s">
        <v>523</v>
      </c>
      <c r="C277" s="97"/>
      <c r="D277" s="180" t="e">
        <f t="shared" si="0"/>
        <v>#REF!</v>
      </c>
      <c r="E277" s="180">
        <f t="shared" si="0"/>
        <v>0</v>
      </c>
      <c r="F277" s="98">
        <f>F278</f>
        <v>0</v>
      </c>
    </row>
    <row r="278" spans="1:6" ht="15.75">
      <c r="A278" s="467" t="s">
        <v>2</v>
      </c>
      <c r="B278" s="259" t="s">
        <v>524</v>
      </c>
      <c r="C278" s="260"/>
      <c r="D278" s="261" t="e">
        <f>#REF!</f>
        <v>#REF!</v>
      </c>
      <c r="E278" s="261">
        <f>E279</f>
        <v>0</v>
      </c>
      <c r="F278" s="262">
        <f>SUM(F279:F279)</f>
        <v>0</v>
      </c>
    </row>
    <row r="279" spans="1:6" ht="63.75" thickBot="1">
      <c r="A279" s="87" t="s">
        <v>807</v>
      </c>
      <c r="B279" s="22" t="s">
        <v>980</v>
      </c>
      <c r="C279" s="86">
        <v>600</v>
      </c>
      <c r="D279" s="154"/>
      <c r="E279" s="154"/>
      <c r="F279" s="213"/>
    </row>
    <row r="280" spans="1:6" ht="16.5" thickBot="1">
      <c r="A280" s="101" t="s">
        <v>178</v>
      </c>
      <c r="B280" s="165"/>
      <c r="C280" s="165"/>
      <c r="D280" s="209" t="e">
        <f>D11+D17+D54+D67+D76+D80+D85+D101+D134+D142+D185+D193+D258+#REF!+#REF!+#REF!+D274</f>
        <v>#REF!</v>
      </c>
      <c r="E280" s="560">
        <f>E11+E17+E54+E67+E76+E80+E85+E101+E134+E142+E185+E193+E202+E233+E248+E258+E274+E277+E253</f>
        <v>300725829.4</v>
      </c>
      <c r="F280" s="560">
        <f>F11+F17+F54+F67+F76+F80+F85+F101+F134+F142+F185+F193+F202+F233+F248+F258+F274+F277+F253</f>
        <v>295514737.09999996</v>
      </c>
    </row>
  </sheetData>
  <sheetProtection/>
  <mergeCells count="9">
    <mergeCell ref="A1:F1"/>
    <mergeCell ref="A2:F2"/>
    <mergeCell ref="A3:F3"/>
    <mergeCell ref="A5:F5"/>
    <mergeCell ref="A6:F6"/>
    <mergeCell ref="A8:A9"/>
    <mergeCell ref="B8:B9"/>
    <mergeCell ref="C8:C9"/>
    <mergeCell ref="D8:F8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4"/>
  <sheetViews>
    <sheetView zoomScale="90" zoomScaleNormal="90" zoomScalePageLayoutView="0" workbookViewId="0" topLeftCell="A188">
      <selection activeCell="A191" sqref="A191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4.421875" style="0" customWidth="1"/>
    <col min="11" max="11" width="17.57421875" style="20" customWidth="1"/>
    <col min="12" max="12" width="6.7109375" style="0" customWidth="1"/>
    <col min="13" max="13" width="18.421875" style="533" customWidth="1"/>
    <col min="14" max="14" width="12.28125" style="0" customWidth="1"/>
  </cols>
  <sheetData>
    <row r="1" spans="1:11" ht="14.25">
      <c r="A1" s="17"/>
      <c r="B1" s="609" t="s">
        <v>335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3.5">
      <c r="A2" s="18"/>
      <c r="B2" s="609" t="s">
        <v>161</v>
      </c>
      <c r="C2" s="609"/>
      <c r="D2" s="609"/>
      <c r="E2" s="609"/>
      <c r="F2" s="609"/>
      <c r="G2" s="609"/>
      <c r="H2" s="609"/>
      <c r="I2" s="609"/>
      <c r="J2" s="609"/>
      <c r="K2" s="609"/>
    </row>
    <row r="3" spans="1:11" ht="15">
      <c r="A3" s="19"/>
      <c r="B3" s="609" t="s">
        <v>1327</v>
      </c>
      <c r="C3" s="609"/>
      <c r="D3" s="609"/>
      <c r="E3" s="609"/>
      <c r="F3" s="609"/>
      <c r="G3" s="609"/>
      <c r="H3" s="609"/>
      <c r="I3" s="609"/>
      <c r="J3" s="609"/>
      <c r="K3" s="60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70" t="s">
        <v>1188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</row>
    <row r="6" spans="1:11" ht="21" customHeight="1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13.5" customHeight="1" thickBot="1">
      <c r="A8" s="604" t="s">
        <v>163</v>
      </c>
      <c r="B8" s="604" t="s">
        <v>162</v>
      </c>
      <c r="C8" s="604" t="s">
        <v>293</v>
      </c>
      <c r="D8" s="606" t="s">
        <v>294</v>
      </c>
      <c r="E8" s="607"/>
      <c r="F8" s="607"/>
      <c r="G8" s="608"/>
      <c r="H8" s="604" t="s">
        <v>295</v>
      </c>
      <c r="I8" s="610" t="s">
        <v>605</v>
      </c>
      <c r="J8" s="602"/>
      <c r="K8" s="611"/>
    </row>
    <row r="9" spans="1:11" ht="26.25" thickBot="1">
      <c r="A9" s="605"/>
      <c r="B9" s="605"/>
      <c r="C9" s="605"/>
      <c r="D9" s="45" t="s">
        <v>106</v>
      </c>
      <c r="E9" s="45" t="s">
        <v>107</v>
      </c>
      <c r="F9" s="45" t="s">
        <v>527</v>
      </c>
      <c r="G9" s="45" t="s">
        <v>528</v>
      </c>
      <c r="H9" s="605"/>
      <c r="I9" s="138" t="s">
        <v>236</v>
      </c>
      <c r="J9" s="177" t="s">
        <v>664</v>
      </c>
      <c r="K9" s="139" t="s">
        <v>237</v>
      </c>
    </row>
    <row r="10" spans="1:11" ht="16.5" thickBot="1">
      <c r="A10" s="134" t="s">
        <v>71</v>
      </c>
      <c r="B10" s="135" t="s">
        <v>61</v>
      </c>
      <c r="C10" s="135" t="s">
        <v>241</v>
      </c>
      <c r="D10" s="135" t="s">
        <v>147</v>
      </c>
      <c r="E10" s="135" t="s">
        <v>96</v>
      </c>
      <c r="F10" s="135">
        <v>6</v>
      </c>
      <c r="G10" s="135">
        <v>7</v>
      </c>
      <c r="H10" s="135">
        <v>8</v>
      </c>
      <c r="I10" s="136" t="s">
        <v>97</v>
      </c>
      <c r="J10" s="136">
        <v>9</v>
      </c>
      <c r="K10" s="137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94" t="e">
        <f>I12+I49+I52+I74+I92+I98+I113+I125</f>
        <v>#REF!</v>
      </c>
      <c r="J11" s="169">
        <f>J12+J49+J52+J74+J92+J98+J113+J125</f>
        <v>1743364.65</v>
      </c>
      <c r="K11" s="30">
        <f>K12+K49+K52+K74+K92+K98+K113+K125</f>
        <v>92969005.65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93">
        <f>I15+I22</f>
        <v>-1006</v>
      </c>
      <c r="J12" s="168">
        <f>J13+J15+J22</f>
        <v>89000</v>
      </c>
      <c r="K12" s="295">
        <f>K13+K15+K22</f>
        <v>40273177.88</v>
      </c>
    </row>
    <row r="13" spans="1:11" ht="47.25">
      <c r="A13" s="296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9">
        <f>I14</f>
        <v>0</v>
      </c>
      <c r="J13" s="26">
        <f>J14</f>
        <v>0</v>
      </c>
      <c r="K13" s="297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8"/>
      <c r="J14" s="128"/>
      <c r="K14" s="298">
        <v>1244074</v>
      </c>
    </row>
    <row r="15" spans="1:11" ht="70.5" customHeight="1">
      <c r="A15" s="296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9">
        <f>SUM(I16:I21)</f>
        <v>-635.0999999999999</v>
      </c>
      <c r="J15" s="26">
        <f>SUM(J16:J21)</f>
        <v>0</v>
      </c>
      <c r="K15" s="297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30">
        <v>446.5</v>
      </c>
      <c r="J16" s="130"/>
      <c r="K16" s="158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30">
        <v>-1281.6</v>
      </c>
      <c r="J17" s="171"/>
      <c r="K17" s="272">
        <v>1575281.03</v>
      </c>
    </row>
    <row r="18" spans="1:11" ht="50.25" customHeight="1">
      <c r="A18" s="87" t="s">
        <v>1141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30"/>
      <c r="J18" s="171"/>
      <c r="K18" s="272"/>
    </row>
    <row r="19" spans="1:11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30">
        <v>200</v>
      </c>
      <c r="J19" s="130"/>
      <c r="K19" s="299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8">
        <v>5.3</v>
      </c>
      <c r="J20" s="128"/>
      <c r="K20" s="298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8">
        <v>-5.3</v>
      </c>
      <c r="J21" s="128"/>
      <c r="K21" s="298">
        <v>16095</v>
      </c>
    </row>
    <row r="22" spans="1:11" ht="15.75">
      <c r="A22" s="296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1">
        <f>SUM(I28:I36)</f>
        <v>-370.90000000000003</v>
      </c>
      <c r="J22" s="156">
        <f>SUM(J23:J48)</f>
        <v>89000</v>
      </c>
      <c r="K22" s="156">
        <f>SUM(K23:K48)</f>
        <v>18217263.85</v>
      </c>
    </row>
    <row r="23" spans="1:11" ht="94.5">
      <c r="A23" s="301" t="s">
        <v>1079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3"/>
      <c r="J23" s="155"/>
      <c r="K23" s="299">
        <v>3359793</v>
      </c>
    </row>
    <row r="24" spans="1:11" ht="63">
      <c r="A24" s="301" t="s">
        <v>1077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3"/>
      <c r="J24" s="155"/>
      <c r="K24" s="299">
        <v>6288945.05</v>
      </c>
    </row>
    <row r="25" spans="1:11" ht="47.25">
      <c r="A25" s="301" t="s">
        <v>1078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3"/>
      <c r="J25" s="155"/>
      <c r="K25" s="299">
        <v>132000</v>
      </c>
    </row>
    <row r="26" spans="1:11" ht="86.25" customHeight="1">
      <c r="A26" s="33" t="s">
        <v>999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8"/>
      <c r="J26" s="128"/>
      <c r="K26" s="298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3"/>
      <c r="J27" s="155"/>
      <c r="K27" s="299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30">
        <v>50</v>
      </c>
      <c r="J28" s="130"/>
      <c r="K28" s="272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8">
        <v>-13.8</v>
      </c>
      <c r="J29" s="128"/>
      <c r="K29" s="298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30">
        <v>-360</v>
      </c>
      <c r="J30" s="130"/>
      <c r="K30" s="272">
        <v>700000</v>
      </c>
      <c r="N30" s="49"/>
    </row>
    <row r="31" spans="1:14" ht="81.75" customHeight="1">
      <c r="A31" s="33" t="s">
        <v>726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746</v>
      </c>
      <c r="H31" s="23" t="s">
        <v>169</v>
      </c>
      <c r="I31" s="130"/>
      <c r="J31" s="130">
        <v>89000</v>
      </c>
      <c r="K31" s="272">
        <v>1573164</v>
      </c>
      <c r="N31" s="49"/>
    </row>
    <row r="32" spans="1:11" ht="112.5" customHeight="1">
      <c r="A32" s="83" t="s">
        <v>1062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8">
        <v>-47.1</v>
      </c>
      <c r="J32" s="128"/>
      <c r="K32" s="298">
        <v>81200</v>
      </c>
    </row>
    <row r="33" spans="1:11" ht="47.25">
      <c r="A33" s="84" t="s">
        <v>670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8"/>
      <c r="J33" s="128"/>
      <c r="K33" s="298">
        <v>44022</v>
      </c>
    </row>
    <row r="34" spans="1:11" ht="111.75" customHeight="1">
      <c r="A34" s="84" t="s">
        <v>1115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8"/>
      <c r="J34" s="128"/>
      <c r="K34" s="298">
        <v>238349.56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701</v>
      </c>
      <c r="H35" s="22" t="s">
        <v>169</v>
      </c>
      <c r="I35" s="128"/>
      <c r="J35" s="128"/>
      <c r="K35" s="298">
        <v>115836</v>
      </c>
    </row>
    <row r="36" spans="1:11" ht="78.75">
      <c r="A36" s="87" t="s">
        <v>687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688</v>
      </c>
      <c r="H36" s="22" t="s">
        <v>169</v>
      </c>
      <c r="I36" s="128"/>
      <c r="J36" s="128"/>
      <c r="K36" s="298">
        <v>119659.25</v>
      </c>
    </row>
    <row r="37" spans="1:11" ht="50.25" customHeight="1">
      <c r="A37" s="87" t="s">
        <v>1014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1076</v>
      </c>
      <c r="H37" s="22" t="s">
        <v>169</v>
      </c>
      <c r="I37" s="128"/>
      <c r="J37" s="128"/>
      <c r="K37" s="298">
        <v>816533.33</v>
      </c>
    </row>
    <row r="38" spans="1:11" ht="93.75" customHeight="1">
      <c r="A38" s="108" t="s">
        <v>1091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763</v>
      </c>
      <c r="H38" s="22" t="s">
        <v>168</v>
      </c>
      <c r="I38" s="128"/>
      <c r="J38" s="128"/>
      <c r="K38" s="298">
        <v>15000</v>
      </c>
    </row>
    <row r="39" spans="1:11" ht="66.75" customHeight="1">
      <c r="A39" s="108" t="s">
        <v>1092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1094</v>
      </c>
      <c r="H39" s="22" t="s">
        <v>169</v>
      </c>
      <c r="I39" s="128"/>
      <c r="J39" s="128"/>
      <c r="K39" s="298">
        <v>5000</v>
      </c>
    </row>
    <row r="40" spans="1:11" ht="63" customHeight="1">
      <c r="A40" s="249" t="s">
        <v>1058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1063</v>
      </c>
      <c r="H40" s="22" t="s">
        <v>169</v>
      </c>
      <c r="I40" s="128"/>
      <c r="J40" s="128"/>
      <c r="K40" s="298">
        <v>37400</v>
      </c>
    </row>
    <row r="41" spans="1:11" ht="63" customHeight="1">
      <c r="A41" s="87" t="s">
        <v>1216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764</v>
      </c>
      <c r="H41" s="22" t="s">
        <v>169</v>
      </c>
      <c r="I41" s="128"/>
      <c r="J41" s="128"/>
      <c r="K41" s="298">
        <v>10000</v>
      </c>
    </row>
    <row r="42" spans="1:11" ht="63" customHeight="1">
      <c r="A42" s="87" t="s">
        <v>1145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1131</v>
      </c>
      <c r="H42" s="22" t="s">
        <v>169</v>
      </c>
      <c r="I42" s="128"/>
      <c r="J42" s="128"/>
      <c r="K42" s="298">
        <v>12240</v>
      </c>
    </row>
    <row r="43" spans="1:11" ht="63" customHeight="1">
      <c r="A43" s="87" t="s">
        <v>836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837</v>
      </c>
      <c r="H43" s="22" t="s">
        <v>169</v>
      </c>
      <c r="I43" s="128"/>
      <c r="J43" s="128"/>
      <c r="K43" s="298">
        <v>1903022.56</v>
      </c>
    </row>
    <row r="44" spans="1:11" ht="175.5" customHeight="1">
      <c r="A44" s="87" t="s">
        <v>669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668</v>
      </c>
      <c r="H44" s="22" t="s">
        <v>170</v>
      </c>
      <c r="I44" s="128"/>
      <c r="J44" s="128"/>
      <c r="K44" s="298"/>
    </row>
    <row r="45" spans="1:11" ht="110.25">
      <c r="A45" s="87" t="s">
        <v>1137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1140</v>
      </c>
      <c r="H45" s="22" t="s">
        <v>168</v>
      </c>
      <c r="I45" s="128"/>
      <c r="J45" s="128"/>
      <c r="K45" s="298">
        <v>1627864.6</v>
      </c>
    </row>
    <row r="46" spans="1:11" ht="63">
      <c r="A46" s="87" t="s">
        <v>1136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1140</v>
      </c>
      <c r="H46" s="22" t="s">
        <v>169</v>
      </c>
      <c r="I46" s="128"/>
      <c r="J46" s="128"/>
      <c r="K46" s="298">
        <v>97246</v>
      </c>
    </row>
    <row r="47" spans="1:11" ht="47.25">
      <c r="A47" s="87" t="s">
        <v>1138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1140</v>
      </c>
      <c r="H47" s="22" t="s">
        <v>170</v>
      </c>
      <c r="I47" s="128"/>
      <c r="J47" s="128"/>
      <c r="K47" s="298"/>
    </row>
    <row r="48" spans="1:11" ht="78.75">
      <c r="A48" s="87" t="s">
        <v>1164</v>
      </c>
      <c r="B48" s="22" t="s">
        <v>158</v>
      </c>
      <c r="C48" s="22" t="s">
        <v>332</v>
      </c>
      <c r="D48" s="22" t="s">
        <v>167</v>
      </c>
      <c r="E48" s="22" t="s">
        <v>122</v>
      </c>
      <c r="F48" s="22" t="s">
        <v>538</v>
      </c>
      <c r="G48" s="22" t="s">
        <v>1163</v>
      </c>
      <c r="H48" s="22" t="s">
        <v>169</v>
      </c>
      <c r="I48" s="128"/>
      <c r="J48" s="128"/>
      <c r="K48" s="298"/>
    </row>
    <row r="49" spans="1:13" s="48" customFormat="1" ht="31.5">
      <c r="A49" s="296" t="s">
        <v>98</v>
      </c>
      <c r="B49" s="25" t="s">
        <v>158</v>
      </c>
      <c r="C49" s="25" t="s">
        <v>99</v>
      </c>
      <c r="D49" s="25"/>
      <c r="E49" s="25"/>
      <c r="F49" s="25"/>
      <c r="G49" s="25"/>
      <c r="H49" s="25"/>
      <c r="I49" s="26">
        <f aca="true" t="shared" si="0" ref="I49:K50">I50</f>
        <v>-30</v>
      </c>
      <c r="J49" s="26">
        <f t="shared" si="0"/>
        <v>0</v>
      </c>
      <c r="K49" s="297">
        <f t="shared" si="0"/>
        <v>350000</v>
      </c>
      <c r="M49" s="534"/>
    </row>
    <row r="50" spans="1:13" s="48" customFormat="1" ht="47.25">
      <c r="A50" s="296" t="s">
        <v>261</v>
      </c>
      <c r="B50" s="25" t="s">
        <v>158</v>
      </c>
      <c r="C50" s="25" t="s">
        <v>100</v>
      </c>
      <c r="D50" s="25"/>
      <c r="E50" s="25"/>
      <c r="F50" s="25"/>
      <c r="G50" s="25"/>
      <c r="H50" s="25"/>
      <c r="I50" s="26">
        <f t="shared" si="0"/>
        <v>-30</v>
      </c>
      <c r="J50" s="26">
        <f t="shared" si="0"/>
        <v>0</v>
      </c>
      <c r="K50" s="297">
        <f>K51</f>
        <v>350000</v>
      </c>
      <c r="M50" s="534"/>
    </row>
    <row r="51" spans="1:13" s="48" customFormat="1" ht="63">
      <c r="A51" s="87" t="s">
        <v>642</v>
      </c>
      <c r="B51" s="23" t="s">
        <v>158</v>
      </c>
      <c r="C51" s="23" t="s">
        <v>100</v>
      </c>
      <c r="D51" s="23" t="s">
        <v>67</v>
      </c>
      <c r="E51" s="23" t="s">
        <v>71</v>
      </c>
      <c r="F51" s="23" t="s">
        <v>123</v>
      </c>
      <c r="G51" s="23" t="s">
        <v>542</v>
      </c>
      <c r="H51" s="23" t="s">
        <v>169</v>
      </c>
      <c r="I51" s="130">
        <v>-30</v>
      </c>
      <c r="J51" s="130"/>
      <c r="K51" s="272">
        <v>350000</v>
      </c>
      <c r="M51" s="534"/>
    </row>
    <row r="52" spans="1:11" ht="15.75">
      <c r="A52" s="296" t="s">
        <v>101</v>
      </c>
      <c r="B52" s="25" t="s">
        <v>158</v>
      </c>
      <c r="C52" s="25" t="s">
        <v>102</v>
      </c>
      <c r="D52" s="25"/>
      <c r="E52" s="25"/>
      <c r="F52" s="25"/>
      <c r="G52" s="25"/>
      <c r="H52" s="25"/>
      <c r="I52" s="131" t="e">
        <f>I56+I67</f>
        <v>#REF!</v>
      </c>
      <c r="J52" s="156">
        <f>J53+J56+J67</f>
        <v>0</v>
      </c>
      <c r="K52" s="300">
        <f>K53+K56+K67</f>
        <v>9067857.13</v>
      </c>
    </row>
    <row r="53" spans="1:11" ht="15.75">
      <c r="A53" s="296" t="s">
        <v>755</v>
      </c>
      <c r="B53" s="25" t="s">
        <v>158</v>
      </c>
      <c r="C53" s="25" t="s">
        <v>754</v>
      </c>
      <c r="D53" s="25"/>
      <c r="E53" s="25"/>
      <c r="F53" s="25"/>
      <c r="G53" s="25"/>
      <c r="H53" s="25"/>
      <c r="I53" s="131"/>
      <c r="J53" s="156">
        <f>SUM(J54:J55)</f>
        <v>0</v>
      </c>
      <c r="K53" s="300">
        <f>SUM(K54:K55)</f>
        <v>208886</v>
      </c>
    </row>
    <row r="54" spans="1:11" ht="141.75">
      <c r="A54" s="87" t="s">
        <v>657</v>
      </c>
      <c r="B54" s="23" t="s">
        <v>158</v>
      </c>
      <c r="C54" s="23" t="s">
        <v>754</v>
      </c>
      <c r="D54" s="23" t="s">
        <v>167</v>
      </c>
      <c r="E54" s="23" t="s">
        <v>122</v>
      </c>
      <c r="F54" s="23" t="s">
        <v>538</v>
      </c>
      <c r="G54" s="23" t="s">
        <v>756</v>
      </c>
      <c r="H54" s="23" t="s">
        <v>169</v>
      </c>
      <c r="I54" s="279"/>
      <c r="J54" s="280"/>
      <c r="K54" s="302">
        <v>68494</v>
      </c>
    </row>
    <row r="55" spans="1:11" ht="145.5" customHeight="1">
      <c r="A55" s="99" t="s">
        <v>658</v>
      </c>
      <c r="B55" s="22" t="s">
        <v>158</v>
      </c>
      <c r="C55" s="22" t="s">
        <v>754</v>
      </c>
      <c r="D55" s="22" t="s">
        <v>167</v>
      </c>
      <c r="E55" s="22" t="s">
        <v>122</v>
      </c>
      <c r="F55" s="22" t="s">
        <v>538</v>
      </c>
      <c r="G55" s="22" t="s">
        <v>819</v>
      </c>
      <c r="H55" s="22" t="s">
        <v>169</v>
      </c>
      <c r="I55" s="128"/>
      <c r="J55" s="128"/>
      <c r="K55" s="298">
        <v>140392</v>
      </c>
    </row>
    <row r="56" spans="1:11" ht="15.75">
      <c r="A56" s="296" t="s">
        <v>57</v>
      </c>
      <c r="B56" s="25" t="s">
        <v>158</v>
      </c>
      <c r="C56" s="25" t="s">
        <v>103</v>
      </c>
      <c r="D56" s="25"/>
      <c r="E56" s="25"/>
      <c r="F56" s="25"/>
      <c r="G56" s="25"/>
      <c r="H56" s="25"/>
      <c r="I56" s="109" t="e">
        <f>I57+#REF!+#REF!+#REF!</f>
        <v>#REF!</v>
      </c>
      <c r="J56" s="26">
        <f>SUM(J57:J66)</f>
        <v>0</v>
      </c>
      <c r="K56" s="297">
        <f>SUM(K57:K66)</f>
        <v>8159637.800000001</v>
      </c>
    </row>
    <row r="57" spans="1:11" ht="63">
      <c r="A57" s="84" t="s">
        <v>1005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543</v>
      </c>
      <c r="H57" s="23" t="s">
        <v>169</v>
      </c>
      <c r="I57" s="130">
        <v>-71.6</v>
      </c>
      <c r="J57" s="130"/>
      <c r="K57" s="272">
        <v>2500000</v>
      </c>
    </row>
    <row r="58" spans="1:11" ht="63">
      <c r="A58" s="84" t="s">
        <v>1006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1064</v>
      </c>
      <c r="H58" s="23" t="s">
        <v>169</v>
      </c>
      <c r="I58" s="130"/>
      <c r="J58" s="130"/>
      <c r="K58" s="272">
        <v>3537846</v>
      </c>
    </row>
    <row r="59" spans="1:11" ht="47.25">
      <c r="A59" s="84" t="s">
        <v>1022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1065</v>
      </c>
      <c r="H59" s="23" t="s">
        <v>169</v>
      </c>
      <c r="I59" s="130"/>
      <c r="J59" s="130"/>
      <c r="K59" s="272">
        <v>30000</v>
      </c>
    </row>
    <row r="60" spans="1:11" ht="47.25">
      <c r="A60" s="84" t="s">
        <v>1103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1066</v>
      </c>
      <c r="H60" s="23" t="s">
        <v>169</v>
      </c>
      <c r="I60" s="130"/>
      <c r="J60" s="130"/>
      <c r="K60" s="272">
        <v>130437.7</v>
      </c>
    </row>
    <row r="61" spans="1:11" ht="252">
      <c r="A61" s="84" t="s">
        <v>826</v>
      </c>
      <c r="B61" s="23" t="s">
        <v>158</v>
      </c>
      <c r="C61" s="23" t="s">
        <v>103</v>
      </c>
      <c r="D61" s="23" t="s">
        <v>250</v>
      </c>
      <c r="E61" s="23" t="s">
        <v>71</v>
      </c>
      <c r="F61" s="23" t="s">
        <v>72</v>
      </c>
      <c r="G61" s="23" t="s">
        <v>825</v>
      </c>
      <c r="H61" s="23" t="s">
        <v>54</v>
      </c>
      <c r="I61" s="130"/>
      <c r="J61" s="130"/>
      <c r="K61" s="272">
        <v>1941354.1</v>
      </c>
    </row>
    <row r="62" spans="1:11" ht="47.25">
      <c r="A62" s="84" t="s">
        <v>1007</v>
      </c>
      <c r="B62" s="23" t="s">
        <v>158</v>
      </c>
      <c r="C62" s="23" t="s">
        <v>103</v>
      </c>
      <c r="D62" s="23" t="s">
        <v>250</v>
      </c>
      <c r="E62" s="23" t="s">
        <v>61</v>
      </c>
      <c r="F62" s="23" t="s">
        <v>72</v>
      </c>
      <c r="G62" s="23" t="s">
        <v>684</v>
      </c>
      <c r="H62" s="23" t="s">
        <v>169</v>
      </c>
      <c r="I62" s="130"/>
      <c r="J62" s="130"/>
      <c r="K62" s="272">
        <v>20000</v>
      </c>
    </row>
    <row r="63" spans="1:11" ht="78.75">
      <c r="A63" s="84" t="s">
        <v>1303</v>
      </c>
      <c r="B63" s="23" t="s">
        <v>158</v>
      </c>
      <c r="C63" s="23" t="s">
        <v>103</v>
      </c>
      <c r="D63" s="23" t="s">
        <v>1305</v>
      </c>
      <c r="E63" s="23" t="s">
        <v>71</v>
      </c>
      <c r="F63" s="23" t="s">
        <v>72</v>
      </c>
      <c r="G63" s="23" t="s">
        <v>1306</v>
      </c>
      <c r="H63" s="23" t="s">
        <v>169</v>
      </c>
      <c r="I63" s="130"/>
      <c r="J63" s="130"/>
      <c r="K63" s="272"/>
    </row>
    <row r="64" spans="1:11" ht="110.25">
      <c r="A64" s="84" t="s">
        <v>1304</v>
      </c>
      <c r="B64" s="23" t="s">
        <v>158</v>
      </c>
      <c r="C64" s="23" t="s">
        <v>103</v>
      </c>
      <c r="D64" s="23" t="s">
        <v>1305</v>
      </c>
      <c r="E64" s="23" t="s">
        <v>71</v>
      </c>
      <c r="F64" s="23" t="s">
        <v>72</v>
      </c>
      <c r="G64" s="23" t="s">
        <v>1307</v>
      </c>
      <c r="H64" s="23" t="s">
        <v>169</v>
      </c>
      <c r="I64" s="130"/>
      <c r="J64" s="130"/>
      <c r="K64" s="272"/>
    </row>
    <row r="65" spans="1:11" ht="110.25">
      <c r="A65" s="84" t="s">
        <v>1144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1143</v>
      </c>
      <c r="H65" s="23" t="s">
        <v>169</v>
      </c>
      <c r="I65" s="130"/>
      <c r="J65" s="130"/>
      <c r="K65" s="272"/>
    </row>
    <row r="66" spans="1:11" ht="94.5">
      <c r="A66" s="84" t="s">
        <v>1147</v>
      </c>
      <c r="B66" s="23" t="s">
        <v>158</v>
      </c>
      <c r="C66" s="23" t="s">
        <v>103</v>
      </c>
      <c r="D66" s="23" t="s">
        <v>250</v>
      </c>
      <c r="E66" s="23" t="s">
        <v>71</v>
      </c>
      <c r="F66" s="23" t="s">
        <v>72</v>
      </c>
      <c r="G66" s="23" t="s">
        <v>1149</v>
      </c>
      <c r="H66" s="23" t="s">
        <v>169</v>
      </c>
      <c r="I66" s="130"/>
      <c r="J66" s="130"/>
      <c r="K66" s="272"/>
    </row>
    <row r="67" spans="1:11" ht="15.75">
      <c r="A67" s="296" t="s">
        <v>104</v>
      </c>
      <c r="B67" s="25" t="s">
        <v>158</v>
      </c>
      <c r="C67" s="25" t="s">
        <v>105</v>
      </c>
      <c r="D67" s="25"/>
      <c r="E67" s="25"/>
      <c r="F67" s="25"/>
      <c r="G67" s="25"/>
      <c r="H67" s="25"/>
      <c r="I67" s="109">
        <f>SUM(I68:I71)</f>
        <v>-456</v>
      </c>
      <c r="J67" s="26">
        <f>SUM(J68:J73)</f>
        <v>0</v>
      </c>
      <c r="K67" s="297">
        <f>SUM(K68:K73)</f>
        <v>699333.3300000001</v>
      </c>
    </row>
    <row r="68" spans="1:11" ht="78.75" customHeight="1">
      <c r="A68" s="33" t="s">
        <v>634</v>
      </c>
      <c r="B68" s="23" t="s">
        <v>158</v>
      </c>
      <c r="C68" s="23" t="s">
        <v>105</v>
      </c>
      <c r="D68" s="23" t="s">
        <v>72</v>
      </c>
      <c r="E68" s="23" t="s">
        <v>71</v>
      </c>
      <c r="F68" s="23" t="s">
        <v>123</v>
      </c>
      <c r="G68" s="23" t="s">
        <v>544</v>
      </c>
      <c r="H68" s="23" t="s">
        <v>169</v>
      </c>
      <c r="I68" s="130">
        <v>-456</v>
      </c>
      <c r="J68" s="130"/>
      <c r="K68" s="272">
        <v>299333.33</v>
      </c>
    </row>
    <row r="69" spans="1:11" ht="47.25">
      <c r="A69" s="87" t="s">
        <v>660</v>
      </c>
      <c r="B69" s="22" t="s">
        <v>158</v>
      </c>
      <c r="C69" s="22" t="s">
        <v>105</v>
      </c>
      <c r="D69" s="22" t="s">
        <v>58</v>
      </c>
      <c r="E69" s="22" t="s">
        <v>71</v>
      </c>
      <c r="F69" s="22" t="s">
        <v>72</v>
      </c>
      <c r="G69" s="22" t="s">
        <v>545</v>
      </c>
      <c r="H69" s="22" t="s">
        <v>169</v>
      </c>
      <c r="I69" s="128"/>
      <c r="J69" s="128"/>
      <c r="K69" s="298">
        <v>22000</v>
      </c>
    </row>
    <row r="70" spans="1:11" ht="51.75" customHeight="1">
      <c r="A70" s="87" t="s">
        <v>977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546</v>
      </c>
      <c r="H70" s="23" t="s">
        <v>169</v>
      </c>
      <c r="I70" s="130"/>
      <c r="J70" s="130"/>
      <c r="K70" s="303">
        <v>20000</v>
      </c>
    </row>
    <row r="71" spans="1:11" ht="63">
      <c r="A71" s="87" t="s">
        <v>645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72</v>
      </c>
      <c r="G71" s="23" t="s">
        <v>547</v>
      </c>
      <c r="H71" s="23" t="s">
        <v>169</v>
      </c>
      <c r="I71" s="130"/>
      <c r="J71" s="130"/>
      <c r="K71" s="272"/>
    </row>
    <row r="72" spans="1:11" ht="47.25">
      <c r="A72" s="87" t="s">
        <v>678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677</v>
      </c>
      <c r="H72" s="23" t="s">
        <v>170</v>
      </c>
      <c r="I72" s="130"/>
      <c r="J72" s="130"/>
      <c r="K72" s="272">
        <v>258000</v>
      </c>
    </row>
    <row r="73" spans="1:11" ht="126">
      <c r="A73" s="87" t="s">
        <v>1104</v>
      </c>
      <c r="B73" s="23" t="s">
        <v>158</v>
      </c>
      <c r="C73" s="23" t="s">
        <v>105</v>
      </c>
      <c r="D73" s="23" t="s">
        <v>58</v>
      </c>
      <c r="E73" s="23" t="s">
        <v>71</v>
      </c>
      <c r="F73" s="23" t="s">
        <v>123</v>
      </c>
      <c r="G73" s="23" t="s">
        <v>1067</v>
      </c>
      <c r="H73" s="23" t="s">
        <v>170</v>
      </c>
      <c r="I73" s="130"/>
      <c r="J73" s="130"/>
      <c r="K73" s="272">
        <v>100000</v>
      </c>
    </row>
    <row r="74" spans="1:11" ht="15.75">
      <c r="A74" s="296" t="s">
        <v>38</v>
      </c>
      <c r="B74" s="25" t="s">
        <v>158</v>
      </c>
      <c r="C74" s="25" t="s">
        <v>39</v>
      </c>
      <c r="D74" s="25"/>
      <c r="E74" s="25"/>
      <c r="F74" s="25"/>
      <c r="G74" s="25"/>
      <c r="H74" s="25"/>
      <c r="I74" s="26" t="e">
        <f>I75+I81</f>
        <v>#REF!</v>
      </c>
      <c r="J74" s="26">
        <f>J75+J81+J84</f>
        <v>1683162.65</v>
      </c>
      <c r="K74" s="297">
        <f>K75+K81+K84</f>
        <v>17231044.62</v>
      </c>
    </row>
    <row r="75" spans="1:11" ht="15.75">
      <c r="A75" s="304" t="s">
        <v>137</v>
      </c>
      <c r="B75" s="46">
        <v>900</v>
      </c>
      <c r="C75" s="47" t="s">
        <v>138</v>
      </c>
      <c r="D75" s="47"/>
      <c r="E75" s="47"/>
      <c r="F75" s="47"/>
      <c r="G75" s="47"/>
      <c r="H75" s="47"/>
      <c r="I75" s="132" t="e">
        <f>#REF!+#REF!</f>
        <v>#REF!</v>
      </c>
      <c r="J75" s="157">
        <f>SUM(J76:J80)</f>
        <v>0</v>
      </c>
      <c r="K75" s="305">
        <f>SUM(K76:K80)</f>
        <v>2978103.62</v>
      </c>
    </row>
    <row r="76" spans="1:11" ht="47.25">
      <c r="A76" s="87" t="s">
        <v>702</v>
      </c>
      <c r="B76" s="104">
        <v>900</v>
      </c>
      <c r="C76" s="105" t="s">
        <v>138</v>
      </c>
      <c r="D76" s="105" t="s">
        <v>62</v>
      </c>
      <c r="E76" s="105" t="s">
        <v>147</v>
      </c>
      <c r="F76" s="105" t="s">
        <v>72</v>
      </c>
      <c r="G76" s="105" t="s">
        <v>747</v>
      </c>
      <c r="H76" s="105" t="s">
        <v>169</v>
      </c>
      <c r="I76" s="140"/>
      <c r="J76" s="140"/>
      <c r="K76" s="306">
        <v>1235573.6</v>
      </c>
    </row>
    <row r="77" spans="1:11" ht="63">
      <c r="A77" s="479" t="s">
        <v>1212</v>
      </c>
      <c r="B77" s="104">
        <v>900</v>
      </c>
      <c r="C77" s="105" t="s">
        <v>138</v>
      </c>
      <c r="D77" s="105" t="s">
        <v>62</v>
      </c>
      <c r="E77" s="105" t="s">
        <v>147</v>
      </c>
      <c r="F77" s="105" t="s">
        <v>72</v>
      </c>
      <c r="G77" s="105" t="s">
        <v>1211</v>
      </c>
      <c r="H77" s="105" t="s">
        <v>169</v>
      </c>
      <c r="I77" s="140"/>
      <c r="J77" s="140"/>
      <c r="K77" s="306">
        <v>1546853.1</v>
      </c>
    </row>
    <row r="78" spans="1:11" ht="63">
      <c r="A78" s="503" t="s">
        <v>1082</v>
      </c>
      <c r="B78" s="104">
        <v>900</v>
      </c>
      <c r="C78" s="105" t="s">
        <v>138</v>
      </c>
      <c r="D78" s="105" t="s">
        <v>62</v>
      </c>
      <c r="E78" s="105" t="s">
        <v>1084</v>
      </c>
      <c r="F78" s="105" t="s">
        <v>72</v>
      </c>
      <c r="G78" s="105" t="s">
        <v>1085</v>
      </c>
      <c r="H78" s="105" t="s">
        <v>169</v>
      </c>
      <c r="I78" s="140"/>
      <c r="J78" s="140"/>
      <c r="K78" s="306"/>
    </row>
    <row r="79" spans="1:11" ht="78.75">
      <c r="A79" s="504" t="s">
        <v>1220</v>
      </c>
      <c r="B79" s="104">
        <v>900</v>
      </c>
      <c r="C79" s="105" t="s">
        <v>138</v>
      </c>
      <c r="D79" s="105" t="s">
        <v>62</v>
      </c>
      <c r="E79" s="105" t="s">
        <v>147</v>
      </c>
      <c r="F79" s="105" t="s">
        <v>72</v>
      </c>
      <c r="G79" s="105" t="s">
        <v>1295</v>
      </c>
      <c r="H79" s="105" t="s">
        <v>170</v>
      </c>
      <c r="I79" s="140"/>
      <c r="J79" s="140"/>
      <c r="K79" s="306">
        <v>195676.92</v>
      </c>
    </row>
    <row r="80" spans="1:11" ht="47.25">
      <c r="A80" s="504" t="s">
        <v>1128</v>
      </c>
      <c r="B80" s="104">
        <v>900</v>
      </c>
      <c r="C80" s="105" t="s">
        <v>138</v>
      </c>
      <c r="D80" s="105" t="s">
        <v>62</v>
      </c>
      <c r="E80" s="105" t="s">
        <v>1084</v>
      </c>
      <c r="F80" s="105" t="s">
        <v>72</v>
      </c>
      <c r="G80" s="105" t="s">
        <v>1129</v>
      </c>
      <c r="H80" s="105" t="s">
        <v>169</v>
      </c>
      <c r="I80" s="140"/>
      <c r="J80" s="140"/>
      <c r="K80" s="306"/>
    </row>
    <row r="81" spans="1:11" ht="15.75">
      <c r="A81" s="296" t="s">
        <v>139</v>
      </c>
      <c r="B81" s="25" t="s">
        <v>158</v>
      </c>
      <c r="C81" s="25" t="s">
        <v>140</v>
      </c>
      <c r="D81" s="25"/>
      <c r="E81" s="25"/>
      <c r="F81" s="25"/>
      <c r="G81" s="25"/>
      <c r="H81" s="25"/>
      <c r="I81" s="26" t="e">
        <f>I82+#REF!+#REF!+#REF!+#REF!+#REF!</f>
        <v>#REF!</v>
      </c>
      <c r="J81" s="26">
        <f>SUM(J82:J83)</f>
        <v>0</v>
      </c>
      <c r="K81" s="297">
        <f>SUM(K82:K83)</f>
        <v>2076874.96</v>
      </c>
    </row>
    <row r="82" spans="1:11" ht="63">
      <c r="A82" s="83" t="s">
        <v>647</v>
      </c>
      <c r="B82" s="23" t="s">
        <v>158</v>
      </c>
      <c r="C82" s="23" t="s">
        <v>140</v>
      </c>
      <c r="D82" s="23" t="s">
        <v>62</v>
      </c>
      <c r="E82" s="23" t="s">
        <v>71</v>
      </c>
      <c r="F82" s="23" t="s">
        <v>72</v>
      </c>
      <c r="G82" s="23" t="s">
        <v>548</v>
      </c>
      <c r="H82" s="23" t="s">
        <v>169</v>
      </c>
      <c r="I82" s="130">
        <v>-220</v>
      </c>
      <c r="J82" s="171"/>
      <c r="K82" s="272">
        <v>1959694.96</v>
      </c>
    </row>
    <row r="83" spans="1:11" ht="63">
      <c r="A83" s="83" t="s">
        <v>656</v>
      </c>
      <c r="B83" s="23" t="s">
        <v>158</v>
      </c>
      <c r="C83" s="23" t="s">
        <v>140</v>
      </c>
      <c r="D83" s="23" t="s">
        <v>167</v>
      </c>
      <c r="E83" s="23" t="s">
        <v>122</v>
      </c>
      <c r="F83" s="23" t="s">
        <v>538</v>
      </c>
      <c r="G83" s="23" t="s">
        <v>549</v>
      </c>
      <c r="H83" s="23" t="s">
        <v>169</v>
      </c>
      <c r="I83" s="130"/>
      <c r="J83" s="171"/>
      <c r="K83" s="272">
        <v>117180</v>
      </c>
    </row>
    <row r="84" spans="1:11" ht="15.75">
      <c r="A84" s="296" t="s">
        <v>704</v>
      </c>
      <c r="B84" s="25" t="s">
        <v>158</v>
      </c>
      <c r="C84" s="25" t="s">
        <v>703</v>
      </c>
      <c r="D84" s="25"/>
      <c r="E84" s="25"/>
      <c r="F84" s="25"/>
      <c r="G84" s="25"/>
      <c r="H84" s="25"/>
      <c r="I84" s="26" t="e">
        <f>I88+#REF!+#REF!+I93+I95+I96</f>
        <v>#REF!</v>
      </c>
      <c r="J84" s="26">
        <f>SUM(J85:J91)</f>
        <v>1683162.65</v>
      </c>
      <c r="K84" s="297">
        <f>SUM(K85:K91)</f>
        <v>12176066.040000001</v>
      </c>
    </row>
    <row r="85" spans="1:11" ht="78.75">
      <c r="A85" s="83" t="s">
        <v>727</v>
      </c>
      <c r="B85" s="23" t="s">
        <v>158</v>
      </c>
      <c r="C85" s="23" t="s">
        <v>703</v>
      </c>
      <c r="D85" s="23" t="s">
        <v>62</v>
      </c>
      <c r="E85" s="23" t="s">
        <v>61</v>
      </c>
      <c r="F85" s="23" t="s">
        <v>72</v>
      </c>
      <c r="G85" s="23" t="s">
        <v>748</v>
      </c>
      <c r="H85" s="23" t="s">
        <v>169</v>
      </c>
      <c r="I85" s="130"/>
      <c r="J85" s="130"/>
      <c r="K85" s="272">
        <v>1761044.73</v>
      </c>
    </row>
    <row r="86" spans="1:11" ht="78.75">
      <c r="A86" s="83" t="s">
        <v>710</v>
      </c>
      <c r="B86" s="23" t="s">
        <v>158</v>
      </c>
      <c r="C86" s="23" t="s">
        <v>703</v>
      </c>
      <c r="D86" s="23" t="s">
        <v>62</v>
      </c>
      <c r="E86" s="23" t="s">
        <v>61</v>
      </c>
      <c r="F86" s="23" t="s">
        <v>72</v>
      </c>
      <c r="G86" s="23" t="s">
        <v>749</v>
      </c>
      <c r="H86" s="23" t="s">
        <v>169</v>
      </c>
      <c r="I86" s="130"/>
      <c r="J86" s="130"/>
      <c r="K86" s="272">
        <v>6740038.66</v>
      </c>
    </row>
    <row r="87" spans="1:11" ht="45.75" customHeight="1">
      <c r="A87" s="83" t="s">
        <v>1374</v>
      </c>
      <c r="B87" s="23" t="s">
        <v>158</v>
      </c>
      <c r="C87" s="23" t="s">
        <v>703</v>
      </c>
      <c r="D87" s="23" t="s">
        <v>62</v>
      </c>
      <c r="E87" s="23" t="s">
        <v>61</v>
      </c>
      <c r="F87" s="23" t="s">
        <v>72</v>
      </c>
      <c r="G87" s="23" t="s">
        <v>749</v>
      </c>
      <c r="H87" s="23" t="s">
        <v>1087</v>
      </c>
      <c r="I87" s="130"/>
      <c r="J87" s="130">
        <v>1683162.65</v>
      </c>
      <c r="K87" s="272">
        <v>1683162.65</v>
      </c>
    </row>
    <row r="88" spans="1:11" ht="63">
      <c r="A88" s="83" t="s">
        <v>705</v>
      </c>
      <c r="B88" s="23" t="s">
        <v>158</v>
      </c>
      <c r="C88" s="23" t="s">
        <v>703</v>
      </c>
      <c r="D88" s="23" t="s">
        <v>62</v>
      </c>
      <c r="E88" s="23" t="s">
        <v>96</v>
      </c>
      <c r="F88" s="23" t="s">
        <v>72</v>
      </c>
      <c r="G88" s="23" t="s">
        <v>750</v>
      </c>
      <c r="H88" s="23" t="s">
        <v>169</v>
      </c>
      <c r="I88" s="130"/>
      <c r="J88" s="130"/>
      <c r="K88" s="272">
        <v>0</v>
      </c>
    </row>
    <row r="89" spans="1:11" ht="110.25">
      <c r="A89" s="326" t="s">
        <v>828</v>
      </c>
      <c r="B89" s="23" t="s">
        <v>158</v>
      </c>
      <c r="C89" s="23" t="s">
        <v>703</v>
      </c>
      <c r="D89" s="23" t="s">
        <v>62</v>
      </c>
      <c r="E89" s="23" t="s">
        <v>61</v>
      </c>
      <c r="F89" s="23" t="s">
        <v>72</v>
      </c>
      <c r="G89" s="23" t="s">
        <v>829</v>
      </c>
      <c r="H89" s="23" t="s">
        <v>54</v>
      </c>
      <c r="I89" s="130"/>
      <c r="J89" s="130"/>
      <c r="K89" s="272">
        <v>1320000</v>
      </c>
    </row>
    <row r="90" spans="1:11" ht="94.5">
      <c r="A90" s="103" t="s">
        <v>813</v>
      </c>
      <c r="B90" s="23" t="s">
        <v>158</v>
      </c>
      <c r="C90" s="23" t="s">
        <v>703</v>
      </c>
      <c r="D90" s="23" t="s">
        <v>62</v>
      </c>
      <c r="E90" s="23" t="s">
        <v>96</v>
      </c>
      <c r="F90" s="23" t="s">
        <v>72</v>
      </c>
      <c r="G90" s="23" t="s">
        <v>814</v>
      </c>
      <c r="H90" s="23" t="s">
        <v>54</v>
      </c>
      <c r="I90" s="130"/>
      <c r="J90" s="130"/>
      <c r="K90" s="272">
        <v>267000</v>
      </c>
    </row>
    <row r="91" spans="1:11" ht="78.75">
      <c r="A91" s="509" t="s">
        <v>712</v>
      </c>
      <c r="B91" s="23" t="s">
        <v>158</v>
      </c>
      <c r="C91" s="23" t="s">
        <v>703</v>
      </c>
      <c r="D91" s="23" t="s">
        <v>62</v>
      </c>
      <c r="E91" s="23" t="s">
        <v>96</v>
      </c>
      <c r="F91" s="23" t="s">
        <v>72</v>
      </c>
      <c r="G91" s="23" t="s">
        <v>751</v>
      </c>
      <c r="H91" s="23" t="s">
        <v>169</v>
      </c>
      <c r="I91" s="130"/>
      <c r="J91" s="130"/>
      <c r="K91" s="272">
        <v>404820</v>
      </c>
    </row>
    <row r="92" spans="1:11" ht="15.75">
      <c r="A92" s="296" t="s">
        <v>141</v>
      </c>
      <c r="B92" s="46">
        <v>900</v>
      </c>
      <c r="C92" s="47" t="s">
        <v>142</v>
      </c>
      <c r="D92" s="47"/>
      <c r="E92" s="47"/>
      <c r="F92" s="47"/>
      <c r="G92" s="47"/>
      <c r="H92" s="47"/>
      <c r="I92" s="132" t="e">
        <f>#REF!+#REF!+#REF!+I93</f>
        <v>#REF!</v>
      </c>
      <c r="J92" s="157">
        <f>J93</f>
        <v>0</v>
      </c>
      <c r="K92" s="305">
        <f>K93</f>
        <v>166200</v>
      </c>
    </row>
    <row r="93" spans="1:11" ht="15.75">
      <c r="A93" s="296" t="s">
        <v>143</v>
      </c>
      <c r="B93" s="46">
        <v>900</v>
      </c>
      <c r="C93" s="47" t="s">
        <v>144</v>
      </c>
      <c r="D93" s="47"/>
      <c r="E93" s="47"/>
      <c r="F93" s="47"/>
      <c r="G93" s="47"/>
      <c r="H93" s="47"/>
      <c r="I93" s="132">
        <f>I94</f>
        <v>0</v>
      </c>
      <c r="J93" s="157">
        <f>J94+J96+J95+J97</f>
        <v>0</v>
      </c>
      <c r="K93" s="305">
        <f>K94+K96+K95+K97</f>
        <v>166200</v>
      </c>
    </row>
    <row r="94" spans="1:11" ht="63">
      <c r="A94" s="87" t="s">
        <v>646</v>
      </c>
      <c r="B94" s="106">
        <v>900</v>
      </c>
      <c r="C94" s="107" t="s">
        <v>144</v>
      </c>
      <c r="D94" s="107" t="s">
        <v>59</v>
      </c>
      <c r="E94" s="107" t="s">
        <v>71</v>
      </c>
      <c r="F94" s="107" t="s">
        <v>72</v>
      </c>
      <c r="G94" s="107" t="s">
        <v>550</v>
      </c>
      <c r="H94" s="107" t="s">
        <v>169</v>
      </c>
      <c r="I94" s="141"/>
      <c r="J94" s="141"/>
      <c r="K94" s="309">
        <v>138200</v>
      </c>
    </row>
    <row r="95" spans="1:11" ht="47.25">
      <c r="A95" s="87" t="s">
        <v>666</v>
      </c>
      <c r="B95" s="106">
        <v>900</v>
      </c>
      <c r="C95" s="107" t="s">
        <v>144</v>
      </c>
      <c r="D95" s="107" t="s">
        <v>59</v>
      </c>
      <c r="E95" s="107" t="s">
        <v>71</v>
      </c>
      <c r="F95" s="107" t="s">
        <v>72</v>
      </c>
      <c r="G95" s="107" t="s">
        <v>550</v>
      </c>
      <c r="H95" s="107" t="s">
        <v>114</v>
      </c>
      <c r="I95" s="141"/>
      <c r="J95" s="141"/>
      <c r="K95" s="309">
        <v>9000</v>
      </c>
    </row>
    <row r="96" spans="1:11" ht="78.75">
      <c r="A96" s="108" t="s">
        <v>1169</v>
      </c>
      <c r="B96" s="106">
        <v>900</v>
      </c>
      <c r="C96" s="107" t="s">
        <v>144</v>
      </c>
      <c r="D96" s="107" t="s">
        <v>67</v>
      </c>
      <c r="E96" s="107" t="s">
        <v>61</v>
      </c>
      <c r="F96" s="107" t="s">
        <v>72</v>
      </c>
      <c r="G96" s="107" t="s">
        <v>551</v>
      </c>
      <c r="H96" s="107" t="s">
        <v>169</v>
      </c>
      <c r="I96" s="141"/>
      <c r="J96" s="141"/>
      <c r="K96" s="309">
        <v>4000</v>
      </c>
    </row>
    <row r="97" spans="1:11" ht="63">
      <c r="A97" s="327" t="s">
        <v>1167</v>
      </c>
      <c r="B97" s="106">
        <v>900</v>
      </c>
      <c r="C97" s="107" t="s">
        <v>144</v>
      </c>
      <c r="D97" s="107" t="s">
        <v>67</v>
      </c>
      <c r="E97" s="107" t="s">
        <v>71</v>
      </c>
      <c r="F97" s="107" t="s">
        <v>250</v>
      </c>
      <c r="G97" s="107" t="s">
        <v>1172</v>
      </c>
      <c r="H97" s="107" t="s">
        <v>169</v>
      </c>
      <c r="I97" s="141"/>
      <c r="J97" s="141"/>
      <c r="K97" s="309">
        <v>15000</v>
      </c>
    </row>
    <row r="98" spans="1:11" ht="15.75">
      <c r="A98" s="296" t="s">
        <v>145</v>
      </c>
      <c r="B98" s="25" t="s">
        <v>158</v>
      </c>
      <c r="C98" s="25" t="s">
        <v>146</v>
      </c>
      <c r="D98" s="25"/>
      <c r="E98" s="25"/>
      <c r="F98" s="25"/>
      <c r="G98" s="25"/>
      <c r="H98" s="25"/>
      <c r="I98" s="26">
        <f>I99</f>
        <v>-80.6</v>
      </c>
      <c r="J98" s="26">
        <f>J99</f>
        <v>-1798</v>
      </c>
      <c r="K98" s="297">
        <f>K99</f>
        <v>14132323.2</v>
      </c>
    </row>
    <row r="99" spans="1:11" ht="15.75">
      <c r="A99" s="296" t="s">
        <v>165</v>
      </c>
      <c r="B99" s="25" t="s">
        <v>158</v>
      </c>
      <c r="C99" s="25" t="s">
        <v>166</v>
      </c>
      <c r="D99" s="25"/>
      <c r="E99" s="25"/>
      <c r="F99" s="25"/>
      <c r="G99" s="25"/>
      <c r="H99" s="25"/>
      <c r="I99" s="26">
        <f>SUM(I100:I112)</f>
        <v>-80.6</v>
      </c>
      <c r="J99" s="26">
        <f>SUM(J100:J112)</f>
        <v>-1798</v>
      </c>
      <c r="K99" s="541">
        <f>SUM(K100:K112)</f>
        <v>14132323.2</v>
      </c>
    </row>
    <row r="100" spans="1:13" ht="78.75">
      <c r="A100" s="83" t="s">
        <v>423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552</v>
      </c>
      <c r="H100" s="23" t="s">
        <v>113</v>
      </c>
      <c r="I100" s="130">
        <v>-80.6</v>
      </c>
      <c r="J100" s="540"/>
      <c r="K100" s="544">
        <v>3674800</v>
      </c>
      <c r="M100" s="539"/>
    </row>
    <row r="101" spans="1:13" ht="94.5">
      <c r="A101" s="83" t="s">
        <v>611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614</v>
      </c>
      <c r="H101" s="23" t="s">
        <v>113</v>
      </c>
      <c r="I101" s="130"/>
      <c r="J101" s="540"/>
      <c r="K101" s="182">
        <v>14583</v>
      </c>
      <c r="M101" s="539"/>
    </row>
    <row r="102" spans="1:13" ht="110.25">
      <c r="A102" s="83" t="s">
        <v>553</v>
      </c>
      <c r="B102" s="23" t="s">
        <v>158</v>
      </c>
      <c r="C102" s="23" t="s">
        <v>166</v>
      </c>
      <c r="D102" s="23" t="s">
        <v>60</v>
      </c>
      <c r="E102" s="23" t="s">
        <v>71</v>
      </c>
      <c r="F102" s="23" t="s">
        <v>72</v>
      </c>
      <c r="G102" s="23" t="s">
        <v>554</v>
      </c>
      <c r="H102" s="23" t="s">
        <v>113</v>
      </c>
      <c r="I102" s="130"/>
      <c r="J102" s="540">
        <v>-654</v>
      </c>
      <c r="K102" s="182">
        <v>1434888</v>
      </c>
      <c r="M102" s="539"/>
    </row>
    <row r="103" spans="1:13" ht="78.75">
      <c r="A103" s="83" t="s">
        <v>430</v>
      </c>
      <c r="B103" s="23" t="s">
        <v>158</v>
      </c>
      <c r="C103" s="23" t="s">
        <v>166</v>
      </c>
      <c r="D103" s="23" t="s">
        <v>60</v>
      </c>
      <c r="E103" s="23" t="s">
        <v>61</v>
      </c>
      <c r="F103" s="23" t="s">
        <v>72</v>
      </c>
      <c r="G103" s="23" t="s">
        <v>555</v>
      </c>
      <c r="H103" s="23" t="s">
        <v>113</v>
      </c>
      <c r="I103" s="130"/>
      <c r="J103" s="540"/>
      <c r="K103" s="545">
        <v>6242925.2</v>
      </c>
      <c r="M103" s="539"/>
    </row>
    <row r="104" spans="1:11" ht="94.5">
      <c r="A104" s="83" t="s">
        <v>611</v>
      </c>
      <c r="B104" s="23" t="s">
        <v>158</v>
      </c>
      <c r="C104" s="23" t="s">
        <v>166</v>
      </c>
      <c r="D104" s="23" t="s">
        <v>60</v>
      </c>
      <c r="E104" s="23" t="s">
        <v>61</v>
      </c>
      <c r="F104" s="23" t="s">
        <v>72</v>
      </c>
      <c r="G104" s="23" t="s">
        <v>614</v>
      </c>
      <c r="H104" s="23" t="s">
        <v>113</v>
      </c>
      <c r="I104" s="130"/>
      <c r="J104" s="540"/>
      <c r="K104" s="182">
        <v>24873</v>
      </c>
    </row>
    <row r="105" spans="1:11" ht="110.25">
      <c r="A105" s="83" t="s">
        <v>556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554</v>
      </c>
      <c r="H105" s="23" t="s">
        <v>113</v>
      </c>
      <c r="I105" s="130"/>
      <c r="J105" s="540">
        <v>-1144</v>
      </c>
      <c r="K105" s="566">
        <v>2511054</v>
      </c>
    </row>
    <row r="106" spans="1:11" ht="72" customHeight="1">
      <c r="A106" s="83" t="s">
        <v>1330</v>
      </c>
      <c r="B106" s="23" t="s">
        <v>158</v>
      </c>
      <c r="C106" s="23" t="s">
        <v>166</v>
      </c>
      <c r="D106" s="23" t="s">
        <v>60</v>
      </c>
      <c r="E106" s="23" t="s">
        <v>71</v>
      </c>
      <c r="F106" s="23" t="s">
        <v>72</v>
      </c>
      <c r="G106" s="23" t="s">
        <v>1331</v>
      </c>
      <c r="H106" s="23" t="s">
        <v>113</v>
      </c>
      <c r="I106" s="130"/>
      <c r="J106" s="540"/>
      <c r="K106" s="546">
        <v>35200</v>
      </c>
    </row>
    <row r="107" spans="1:11" ht="72" customHeight="1">
      <c r="A107" s="83" t="s">
        <v>1336</v>
      </c>
      <c r="B107" s="23" t="s">
        <v>158</v>
      </c>
      <c r="C107" s="23" t="s">
        <v>166</v>
      </c>
      <c r="D107" s="23" t="s">
        <v>60</v>
      </c>
      <c r="E107" s="23" t="s">
        <v>71</v>
      </c>
      <c r="F107" s="23" t="s">
        <v>72</v>
      </c>
      <c r="G107" s="23" t="s">
        <v>1337</v>
      </c>
      <c r="H107" s="23" t="s">
        <v>113</v>
      </c>
      <c r="I107" s="130"/>
      <c r="J107" s="540"/>
      <c r="K107" s="546"/>
    </row>
    <row r="108" spans="1:11" ht="62.25" customHeight="1">
      <c r="A108" s="543" t="s">
        <v>1365</v>
      </c>
      <c r="B108" s="23" t="s">
        <v>158</v>
      </c>
      <c r="C108" s="23" t="s">
        <v>166</v>
      </c>
      <c r="D108" s="23" t="s">
        <v>60</v>
      </c>
      <c r="E108" s="23" t="s">
        <v>71</v>
      </c>
      <c r="F108" s="23" t="s">
        <v>72</v>
      </c>
      <c r="G108" s="23" t="s">
        <v>1359</v>
      </c>
      <c r="H108" s="23" t="s">
        <v>113</v>
      </c>
      <c r="I108" s="130"/>
      <c r="J108" s="540"/>
      <c r="K108" s="546"/>
    </row>
    <row r="109" spans="1:11" ht="72" customHeight="1">
      <c r="A109" s="83" t="s">
        <v>1332</v>
      </c>
      <c r="B109" s="23" t="s">
        <v>158</v>
      </c>
      <c r="C109" s="23" t="s">
        <v>166</v>
      </c>
      <c r="D109" s="23" t="s">
        <v>60</v>
      </c>
      <c r="E109" s="23" t="s">
        <v>61</v>
      </c>
      <c r="F109" s="23" t="s">
        <v>72</v>
      </c>
      <c r="G109" s="23" t="s">
        <v>1333</v>
      </c>
      <c r="H109" s="23" t="s">
        <v>113</v>
      </c>
      <c r="I109" s="130"/>
      <c r="J109" s="540"/>
      <c r="K109" s="546">
        <v>191000</v>
      </c>
    </row>
    <row r="110" spans="1:11" ht="85.5" customHeight="1">
      <c r="A110" s="83" t="s">
        <v>1334</v>
      </c>
      <c r="B110" s="23" t="s">
        <v>158</v>
      </c>
      <c r="C110" s="23" t="s">
        <v>166</v>
      </c>
      <c r="D110" s="23" t="s">
        <v>60</v>
      </c>
      <c r="E110" s="23" t="s">
        <v>61</v>
      </c>
      <c r="F110" s="23" t="s">
        <v>72</v>
      </c>
      <c r="G110" s="23" t="s">
        <v>1335</v>
      </c>
      <c r="H110" s="23" t="s">
        <v>113</v>
      </c>
      <c r="I110" s="130"/>
      <c r="J110" s="540"/>
      <c r="K110" s="546">
        <v>3000</v>
      </c>
    </row>
    <row r="111" spans="1:11" ht="65.25" customHeight="1">
      <c r="A111" s="561" t="s">
        <v>1366</v>
      </c>
      <c r="B111" s="23" t="s">
        <v>158</v>
      </c>
      <c r="C111" s="23" t="s">
        <v>166</v>
      </c>
      <c r="D111" s="23" t="s">
        <v>60</v>
      </c>
      <c r="E111" s="23" t="s">
        <v>61</v>
      </c>
      <c r="F111" s="23" t="s">
        <v>72</v>
      </c>
      <c r="G111" s="23" t="s">
        <v>1361</v>
      </c>
      <c r="H111" s="23" t="s">
        <v>113</v>
      </c>
      <c r="I111" s="130"/>
      <c r="J111" s="540"/>
      <c r="K111" s="546"/>
    </row>
    <row r="112" spans="1:11" ht="63">
      <c r="A112" s="87" t="s">
        <v>597</v>
      </c>
      <c r="B112" s="22" t="s">
        <v>158</v>
      </c>
      <c r="C112" s="22" t="s">
        <v>166</v>
      </c>
      <c r="D112" s="22" t="s">
        <v>60</v>
      </c>
      <c r="E112" s="22" t="s">
        <v>61</v>
      </c>
      <c r="F112" s="22" t="s">
        <v>72</v>
      </c>
      <c r="G112" s="22" t="s">
        <v>840</v>
      </c>
      <c r="H112" s="22" t="s">
        <v>113</v>
      </c>
      <c r="I112" s="128"/>
      <c r="J112" s="128"/>
      <c r="K112" s="542"/>
    </row>
    <row r="113" spans="1:11" ht="15.75">
      <c r="A113" s="296" t="s">
        <v>264</v>
      </c>
      <c r="B113" s="25" t="s">
        <v>158</v>
      </c>
      <c r="C113" s="25" t="s">
        <v>265</v>
      </c>
      <c r="D113" s="25"/>
      <c r="E113" s="25"/>
      <c r="F113" s="25"/>
      <c r="G113" s="25"/>
      <c r="H113" s="25"/>
      <c r="I113" s="26" t="e">
        <f>I114+I117+#REF!</f>
        <v>#REF!</v>
      </c>
      <c r="J113" s="26">
        <f>J114+J117+J121+J119</f>
        <v>-27000</v>
      </c>
      <c r="K113" s="297">
        <f>K114+K117+K121+K119</f>
        <v>10884681.82</v>
      </c>
    </row>
    <row r="114" spans="1:11" ht="15.75">
      <c r="A114" s="296" t="s">
        <v>266</v>
      </c>
      <c r="B114" s="25" t="s">
        <v>158</v>
      </c>
      <c r="C114" s="25" t="s">
        <v>164</v>
      </c>
      <c r="D114" s="25"/>
      <c r="E114" s="25"/>
      <c r="F114" s="25"/>
      <c r="G114" s="25"/>
      <c r="H114" s="25"/>
      <c r="I114" s="109">
        <f>SUM(I115:I116)</f>
        <v>30</v>
      </c>
      <c r="J114" s="26">
        <f>SUM(J115:J116)</f>
        <v>0</v>
      </c>
      <c r="K114" s="297">
        <f>SUM(K115:K116)</f>
        <v>1223568.82</v>
      </c>
    </row>
    <row r="115" spans="1:11" ht="78.75">
      <c r="A115" s="87" t="s">
        <v>655</v>
      </c>
      <c r="B115" s="22" t="s">
        <v>158</v>
      </c>
      <c r="C115" s="22" t="s">
        <v>164</v>
      </c>
      <c r="D115" s="22" t="s">
        <v>123</v>
      </c>
      <c r="E115" s="22" t="s">
        <v>71</v>
      </c>
      <c r="F115" s="22" t="s">
        <v>123</v>
      </c>
      <c r="G115" s="22" t="s">
        <v>557</v>
      </c>
      <c r="H115" s="22" t="s">
        <v>169</v>
      </c>
      <c r="I115" s="128"/>
      <c r="J115" s="128"/>
      <c r="K115" s="158">
        <v>18082.3</v>
      </c>
    </row>
    <row r="116" spans="1:11" ht="78.75">
      <c r="A116" s="87" t="s">
        <v>508</v>
      </c>
      <c r="B116" s="22" t="s">
        <v>158</v>
      </c>
      <c r="C116" s="22" t="s">
        <v>164</v>
      </c>
      <c r="D116" s="22" t="s">
        <v>123</v>
      </c>
      <c r="E116" s="22" t="s">
        <v>71</v>
      </c>
      <c r="F116" s="22" t="s">
        <v>123</v>
      </c>
      <c r="G116" s="22" t="s">
        <v>557</v>
      </c>
      <c r="H116" s="22" t="s">
        <v>114</v>
      </c>
      <c r="I116" s="128">
        <v>30</v>
      </c>
      <c r="J116" s="128"/>
      <c r="K116" s="298">
        <v>1205486.52</v>
      </c>
    </row>
    <row r="117" spans="1:11" ht="15.75">
      <c r="A117" s="296" t="s">
        <v>207</v>
      </c>
      <c r="B117" s="25" t="s">
        <v>158</v>
      </c>
      <c r="C117" s="25" t="s">
        <v>208</v>
      </c>
      <c r="D117" s="25"/>
      <c r="E117" s="25"/>
      <c r="F117" s="25"/>
      <c r="G117" s="25"/>
      <c r="H117" s="25"/>
      <c r="I117" s="109" t="e">
        <f>#REF!+#REF!+#REF!</f>
        <v>#REF!</v>
      </c>
      <c r="J117" s="26">
        <f>SUM(J118:J118)</f>
        <v>0</v>
      </c>
      <c r="K117" s="297">
        <f>SUM(K118:K118)</f>
        <v>0</v>
      </c>
    </row>
    <row r="118" spans="1:11" ht="47.25">
      <c r="A118" s="301" t="s">
        <v>1114</v>
      </c>
      <c r="B118" s="23" t="s">
        <v>158</v>
      </c>
      <c r="C118" s="23" t="s">
        <v>208</v>
      </c>
      <c r="D118" s="23" t="s">
        <v>62</v>
      </c>
      <c r="E118" s="23" t="s">
        <v>241</v>
      </c>
      <c r="F118" s="23" t="s">
        <v>72</v>
      </c>
      <c r="G118" s="23" t="s">
        <v>1120</v>
      </c>
      <c r="H118" s="23" t="s">
        <v>114</v>
      </c>
      <c r="I118" s="232"/>
      <c r="J118" s="50"/>
      <c r="K118" s="272"/>
    </row>
    <row r="119" spans="1:11" ht="15.75">
      <c r="A119" s="296" t="s">
        <v>209</v>
      </c>
      <c r="B119" s="290" t="s">
        <v>158</v>
      </c>
      <c r="C119" s="290" t="s">
        <v>210</v>
      </c>
      <c r="D119" s="206"/>
      <c r="E119" s="206"/>
      <c r="F119" s="206"/>
      <c r="G119" s="206"/>
      <c r="H119" s="206"/>
      <c r="I119" s="232"/>
      <c r="J119" s="484">
        <f>J120</f>
        <v>0</v>
      </c>
      <c r="K119" s="319">
        <f>K120</f>
        <v>9661113</v>
      </c>
    </row>
    <row r="120" spans="1:11" ht="78.75">
      <c r="A120" s="87" t="s">
        <v>1213</v>
      </c>
      <c r="B120" s="23" t="s">
        <v>158</v>
      </c>
      <c r="C120" s="23" t="s">
        <v>210</v>
      </c>
      <c r="D120" s="23" t="s">
        <v>62</v>
      </c>
      <c r="E120" s="23" t="s">
        <v>1214</v>
      </c>
      <c r="F120" s="23" t="s">
        <v>72</v>
      </c>
      <c r="G120" s="23" t="s">
        <v>1219</v>
      </c>
      <c r="H120" s="23" t="s">
        <v>1087</v>
      </c>
      <c r="I120" s="232"/>
      <c r="J120" s="50"/>
      <c r="K120" s="272">
        <v>9661113</v>
      </c>
    </row>
    <row r="121" spans="1:11" ht="15.75">
      <c r="A121" s="411" t="s">
        <v>345</v>
      </c>
      <c r="B121" s="290" t="s">
        <v>158</v>
      </c>
      <c r="C121" s="290" t="s">
        <v>344</v>
      </c>
      <c r="D121" s="290"/>
      <c r="E121" s="290"/>
      <c r="F121" s="290"/>
      <c r="G121" s="290"/>
      <c r="H121" s="290"/>
      <c r="I121" s="412"/>
      <c r="J121" s="412">
        <f>SUM(J122:J124)</f>
        <v>-27000</v>
      </c>
      <c r="K121" s="413">
        <f>SUM(K122:K124)</f>
        <v>0</v>
      </c>
    </row>
    <row r="122" spans="1:11" ht="66.75" customHeight="1">
      <c r="A122" s="33" t="s">
        <v>983</v>
      </c>
      <c r="B122" s="22" t="s">
        <v>158</v>
      </c>
      <c r="C122" s="22" t="s">
        <v>344</v>
      </c>
      <c r="D122" s="22" t="s">
        <v>19</v>
      </c>
      <c r="E122" s="22" t="s">
        <v>71</v>
      </c>
      <c r="F122" s="22" t="s">
        <v>72</v>
      </c>
      <c r="G122" s="22" t="s">
        <v>961</v>
      </c>
      <c r="H122" s="22" t="s">
        <v>169</v>
      </c>
      <c r="I122" s="128"/>
      <c r="J122" s="128">
        <v>-27000</v>
      </c>
      <c r="K122" s="298">
        <v>0</v>
      </c>
    </row>
    <row r="123" spans="1:11" ht="66" customHeight="1">
      <c r="A123" s="33" t="s">
        <v>988</v>
      </c>
      <c r="B123" s="22" t="s">
        <v>158</v>
      </c>
      <c r="C123" s="22" t="s">
        <v>344</v>
      </c>
      <c r="D123" s="22" t="s">
        <v>19</v>
      </c>
      <c r="E123" s="22" t="s">
        <v>71</v>
      </c>
      <c r="F123" s="22" t="s">
        <v>72</v>
      </c>
      <c r="G123" s="22" t="s">
        <v>1068</v>
      </c>
      <c r="H123" s="22" t="s">
        <v>169</v>
      </c>
      <c r="I123" s="128"/>
      <c r="J123" s="128"/>
      <c r="K123" s="298"/>
    </row>
    <row r="124" spans="1:11" ht="78.75">
      <c r="A124" s="108" t="s">
        <v>990</v>
      </c>
      <c r="B124" s="22" t="s">
        <v>158</v>
      </c>
      <c r="C124" s="22" t="s">
        <v>344</v>
      </c>
      <c r="D124" s="22" t="s">
        <v>19</v>
      </c>
      <c r="E124" s="22" t="s">
        <v>71</v>
      </c>
      <c r="F124" s="22" t="s">
        <v>250</v>
      </c>
      <c r="G124" s="22" t="s">
        <v>1069</v>
      </c>
      <c r="H124" s="22" t="s">
        <v>169</v>
      </c>
      <c r="I124" s="128"/>
      <c r="J124" s="128"/>
      <c r="K124" s="298"/>
    </row>
    <row r="125" spans="1:11" ht="15.75">
      <c r="A125" s="296" t="s">
        <v>211</v>
      </c>
      <c r="B125" s="25" t="s">
        <v>158</v>
      </c>
      <c r="C125" s="25" t="s">
        <v>212</v>
      </c>
      <c r="D125" s="25"/>
      <c r="E125" s="25"/>
      <c r="F125" s="25"/>
      <c r="G125" s="25"/>
      <c r="H125" s="25"/>
      <c r="I125" s="109">
        <f>I129</f>
        <v>0</v>
      </c>
      <c r="J125" s="26">
        <f>J129+J126</f>
        <v>0</v>
      </c>
      <c r="K125" s="297">
        <f>K129+K126</f>
        <v>863721</v>
      </c>
    </row>
    <row r="126" spans="1:11" ht="15.75">
      <c r="A126" s="296" t="s">
        <v>1153</v>
      </c>
      <c r="B126" s="25" t="s">
        <v>158</v>
      </c>
      <c r="C126" s="25" t="s">
        <v>1152</v>
      </c>
      <c r="D126" s="25"/>
      <c r="E126" s="25"/>
      <c r="F126" s="25"/>
      <c r="G126" s="25"/>
      <c r="H126" s="25"/>
      <c r="I126" s="109"/>
      <c r="J126" s="26">
        <f>SUM(J127:J128)</f>
        <v>0</v>
      </c>
      <c r="K126" s="26">
        <f>SUM(K127:K128)</f>
        <v>0</v>
      </c>
    </row>
    <row r="127" spans="1:11" ht="94.5">
      <c r="A127" s="301" t="s">
        <v>1158</v>
      </c>
      <c r="B127" s="23" t="s">
        <v>158</v>
      </c>
      <c r="C127" s="23" t="s">
        <v>1152</v>
      </c>
      <c r="D127" s="23" t="s">
        <v>1154</v>
      </c>
      <c r="E127" s="23" t="s">
        <v>71</v>
      </c>
      <c r="F127" s="23" t="s">
        <v>72</v>
      </c>
      <c r="G127" s="23" t="s">
        <v>1155</v>
      </c>
      <c r="H127" s="23" t="s">
        <v>1087</v>
      </c>
      <c r="I127" s="232"/>
      <c r="J127" s="50"/>
      <c r="K127" s="272"/>
    </row>
    <row r="128" spans="1:11" ht="78.75">
      <c r="A128" s="301" t="s">
        <v>1157</v>
      </c>
      <c r="B128" s="23" t="s">
        <v>158</v>
      </c>
      <c r="C128" s="23" t="s">
        <v>1152</v>
      </c>
      <c r="D128" s="23" t="s">
        <v>1154</v>
      </c>
      <c r="E128" s="23" t="s">
        <v>71</v>
      </c>
      <c r="F128" s="23" t="s">
        <v>72</v>
      </c>
      <c r="G128" s="23" t="s">
        <v>1156</v>
      </c>
      <c r="H128" s="23" t="s">
        <v>1087</v>
      </c>
      <c r="I128" s="232"/>
      <c r="J128" s="50"/>
      <c r="K128" s="272"/>
    </row>
    <row r="129" spans="1:11" ht="15.75">
      <c r="A129" s="296" t="s">
        <v>238</v>
      </c>
      <c r="B129" s="25" t="s">
        <v>158</v>
      </c>
      <c r="C129" s="25" t="s">
        <v>213</v>
      </c>
      <c r="D129" s="25"/>
      <c r="E129" s="25"/>
      <c r="F129" s="25"/>
      <c r="G129" s="25"/>
      <c r="H129" s="25"/>
      <c r="I129" s="109">
        <f>SUM(I130:I131)</f>
        <v>0</v>
      </c>
      <c r="J129" s="26">
        <f>SUM(J130:J132)</f>
        <v>0</v>
      </c>
      <c r="K129" s="297">
        <f>SUM(K130:K132)</f>
        <v>863721</v>
      </c>
    </row>
    <row r="130" spans="1:11" ht="78.75">
      <c r="A130" s="87" t="s">
        <v>740</v>
      </c>
      <c r="B130" s="23" t="s">
        <v>158</v>
      </c>
      <c r="C130" s="23" t="s">
        <v>213</v>
      </c>
      <c r="D130" s="23" t="s">
        <v>305</v>
      </c>
      <c r="E130" s="23" t="s">
        <v>71</v>
      </c>
      <c r="F130" s="23" t="s">
        <v>72</v>
      </c>
      <c r="G130" s="23" t="s">
        <v>558</v>
      </c>
      <c r="H130" s="23" t="s">
        <v>169</v>
      </c>
      <c r="I130" s="130"/>
      <c r="J130" s="130"/>
      <c r="K130" s="272">
        <v>250000</v>
      </c>
    </row>
    <row r="131" spans="1:11" ht="63">
      <c r="A131" s="87" t="s">
        <v>1016</v>
      </c>
      <c r="B131" s="23" t="s">
        <v>158</v>
      </c>
      <c r="C131" s="23" t="s">
        <v>213</v>
      </c>
      <c r="D131" s="23" t="s">
        <v>305</v>
      </c>
      <c r="E131" s="23" t="s">
        <v>61</v>
      </c>
      <c r="F131" s="23" t="s">
        <v>72</v>
      </c>
      <c r="G131" s="23" t="s">
        <v>559</v>
      </c>
      <c r="H131" s="23" t="s">
        <v>169</v>
      </c>
      <c r="I131" s="130"/>
      <c r="J131" s="130"/>
      <c r="K131" s="272">
        <v>164120</v>
      </c>
    </row>
    <row r="132" spans="1:11" ht="63.75" thickBot="1">
      <c r="A132" s="87" t="s">
        <v>1017</v>
      </c>
      <c r="B132" s="163" t="s">
        <v>158</v>
      </c>
      <c r="C132" s="163" t="s">
        <v>213</v>
      </c>
      <c r="D132" s="163" t="s">
        <v>305</v>
      </c>
      <c r="E132" s="163" t="s">
        <v>61</v>
      </c>
      <c r="F132" s="163" t="s">
        <v>72</v>
      </c>
      <c r="G132" s="163" t="s">
        <v>541</v>
      </c>
      <c r="H132" s="163" t="s">
        <v>169</v>
      </c>
      <c r="I132" s="167"/>
      <c r="J132" s="167"/>
      <c r="K132" s="311">
        <v>449601</v>
      </c>
    </row>
    <row r="133" spans="1:15" ht="16.5" thickBot="1">
      <c r="A133" s="28" t="s">
        <v>130</v>
      </c>
      <c r="B133" s="29" t="s">
        <v>131</v>
      </c>
      <c r="C133" s="29"/>
      <c r="D133" s="29"/>
      <c r="E133" s="29"/>
      <c r="F133" s="29"/>
      <c r="G133" s="29"/>
      <c r="H133" s="29"/>
      <c r="I133" s="169">
        <f>I134</f>
        <v>0</v>
      </c>
      <c r="J133" s="169">
        <f>J134+J141</f>
        <v>0</v>
      </c>
      <c r="K133" s="30">
        <f>K134+K141</f>
        <v>1235224</v>
      </c>
      <c r="M133" s="535"/>
      <c r="N133" s="222"/>
      <c r="O133" s="219"/>
    </row>
    <row r="134" spans="1:11" ht="15.75">
      <c r="A134" s="32" t="s">
        <v>296</v>
      </c>
      <c r="B134" s="31" t="s">
        <v>131</v>
      </c>
      <c r="C134" s="31" t="s">
        <v>297</v>
      </c>
      <c r="D134" s="31"/>
      <c r="E134" s="31"/>
      <c r="F134" s="31"/>
      <c r="G134" s="31"/>
      <c r="H134" s="31"/>
      <c r="I134" s="168">
        <f>I13+I135+I142</f>
        <v>0</v>
      </c>
      <c r="J134" s="168">
        <f>J135</f>
        <v>0</v>
      </c>
      <c r="K134" s="295">
        <f>K135</f>
        <v>1235224</v>
      </c>
    </row>
    <row r="135" spans="1:11" ht="54" customHeight="1">
      <c r="A135" s="296" t="s">
        <v>263</v>
      </c>
      <c r="B135" s="25" t="s">
        <v>131</v>
      </c>
      <c r="C135" s="25" t="s">
        <v>133</v>
      </c>
      <c r="D135" s="25"/>
      <c r="E135" s="25"/>
      <c r="F135" s="25"/>
      <c r="G135" s="25"/>
      <c r="H135" s="25"/>
      <c r="I135" s="109">
        <f>SUM(I137:I140)</f>
        <v>0</v>
      </c>
      <c r="J135" s="26">
        <f>SUM(J136:J140)</f>
        <v>0</v>
      </c>
      <c r="K135" s="297">
        <f>SUM(K136:K140)</f>
        <v>1235224</v>
      </c>
    </row>
    <row r="136" spans="1:11" ht="94.5">
      <c r="A136" s="301" t="s">
        <v>1088</v>
      </c>
      <c r="B136" s="23" t="s">
        <v>131</v>
      </c>
      <c r="C136" s="23" t="s">
        <v>133</v>
      </c>
      <c r="D136" s="23" t="s">
        <v>123</v>
      </c>
      <c r="E136" s="23" t="s">
        <v>61</v>
      </c>
      <c r="F136" s="23" t="s">
        <v>123</v>
      </c>
      <c r="G136" s="23" t="s">
        <v>601</v>
      </c>
      <c r="H136" s="23" t="s">
        <v>168</v>
      </c>
      <c r="I136" s="232"/>
      <c r="J136" s="50"/>
      <c r="K136" s="272">
        <v>468720</v>
      </c>
    </row>
    <row r="137" spans="1:15" ht="94.5">
      <c r="A137" s="87" t="s">
        <v>560</v>
      </c>
      <c r="B137" s="22" t="s">
        <v>131</v>
      </c>
      <c r="C137" s="22" t="s">
        <v>133</v>
      </c>
      <c r="D137" s="22" t="s">
        <v>123</v>
      </c>
      <c r="E137" s="22" t="s">
        <v>61</v>
      </c>
      <c r="F137" s="22" t="s">
        <v>123</v>
      </c>
      <c r="G137" s="22" t="s">
        <v>561</v>
      </c>
      <c r="H137" s="22" t="s">
        <v>168</v>
      </c>
      <c r="I137" s="128">
        <v>14.3</v>
      </c>
      <c r="J137" s="128"/>
      <c r="K137" s="158">
        <v>227856</v>
      </c>
      <c r="N137" s="222"/>
      <c r="O137" s="219"/>
    </row>
    <row r="138" spans="1:11" ht="47.25">
      <c r="A138" s="87" t="s">
        <v>636</v>
      </c>
      <c r="B138" s="22" t="s">
        <v>131</v>
      </c>
      <c r="C138" s="22" t="s">
        <v>133</v>
      </c>
      <c r="D138" s="22" t="s">
        <v>123</v>
      </c>
      <c r="E138" s="22" t="s">
        <v>61</v>
      </c>
      <c r="F138" s="22" t="s">
        <v>123</v>
      </c>
      <c r="G138" s="22" t="s">
        <v>561</v>
      </c>
      <c r="H138" s="22" t="s">
        <v>169</v>
      </c>
      <c r="I138" s="128">
        <v>-14.3</v>
      </c>
      <c r="J138" s="128"/>
      <c r="K138" s="158">
        <v>520368</v>
      </c>
    </row>
    <row r="139" spans="1:11" ht="47.25">
      <c r="A139" s="87" t="s">
        <v>1070</v>
      </c>
      <c r="B139" s="22" t="s">
        <v>131</v>
      </c>
      <c r="C139" s="22" t="s">
        <v>133</v>
      </c>
      <c r="D139" s="22" t="s">
        <v>123</v>
      </c>
      <c r="E139" s="22" t="s">
        <v>61</v>
      </c>
      <c r="F139" s="22" t="s">
        <v>123</v>
      </c>
      <c r="G139" s="22" t="s">
        <v>561</v>
      </c>
      <c r="H139" s="22" t="s">
        <v>114</v>
      </c>
      <c r="I139" s="128"/>
      <c r="J139" s="128"/>
      <c r="K139" s="158">
        <v>17280</v>
      </c>
    </row>
    <row r="140" spans="1:11" ht="31.5">
      <c r="A140" s="87" t="s">
        <v>377</v>
      </c>
      <c r="B140" s="22" t="s">
        <v>131</v>
      </c>
      <c r="C140" s="22" t="s">
        <v>133</v>
      </c>
      <c r="D140" s="22" t="s">
        <v>123</v>
      </c>
      <c r="E140" s="22" t="s">
        <v>61</v>
      </c>
      <c r="F140" s="22" t="s">
        <v>123</v>
      </c>
      <c r="G140" s="22" t="s">
        <v>561</v>
      </c>
      <c r="H140" s="22" t="s">
        <v>170</v>
      </c>
      <c r="I140" s="128"/>
      <c r="J140" s="128"/>
      <c r="K140" s="298">
        <v>1000</v>
      </c>
    </row>
    <row r="141" spans="1:11" ht="15.75">
      <c r="A141" s="296" t="s">
        <v>264</v>
      </c>
      <c r="B141" s="25" t="s">
        <v>131</v>
      </c>
      <c r="C141" s="25" t="s">
        <v>265</v>
      </c>
      <c r="D141" s="206"/>
      <c r="E141" s="206"/>
      <c r="F141" s="206"/>
      <c r="G141" s="206"/>
      <c r="H141" s="206"/>
      <c r="I141" s="291"/>
      <c r="J141" s="292">
        <f>J142</f>
        <v>0</v>
      </c>
      <c r="K141" s="413">
        <f>K142</f>
        <v>0</v>
      </c>
    </row>
    <row r="142" spans="1:11" ht="15.75">
      <c r="A142" s="296" t="s">
        <v>331</v>
      </c>
      <c r="B142" s="25" t="s">
        <v>131</v>
      </c>
      <c r="C142" s="25" t="s">
        <v>344</v>
      </c>
      <c r="D142" s="25"/>
      <c r="E142" s="25"/>
      <c r="F142" s="25"/>
      <c r="G142" s="25"/>
      <c r="H142" s="25"/>
      <c r="I142" s="26">
        <f>I143</f>
        <v>0</v>
      </c>
      <c r="J142" s="26">
        <f>SUM(J143:J144)</f>
        <v>0</v>
      </c>
      <c r="K142" s="297">
        <f>SUM(K143:K144)</f>
        <v>0</v>
      </c>
    </row>
    <row r="143" spans="1:11" ht="63">
      <c r="A143" s="33" t="s">
        <v>986</v>
      </c>
      <c r="B143" s="22" t="s">
        <v>131</v>
      </c>
      <c r="C143" s="22" t="s">
        <v>344</v>
      </c>
      <c r="D143" s="22" t="s">
        <v>19</v>
      </c>
      <c r="E143" s="22" t="s">
        <v>71</v>
      </c>
      <c r="F143" s="22" t="s">
        <v>72</v>
      </c>
      <c r="G143" s="22" t="s">
        <v>579</v>
      </c>
      <c r="H143" s="22" t="s">
        <v>169</v>
      </c>
      <c r="I143" s="128"/>
      <c r="J143" s="128"/>
      <c r="K143" s="409"/>
    </row>
    <row r="144" spans="1:11" ht="63.75" thickBot="1">
      <c r="A144" s="94" t="s">
        <v>1040</v>
      </c>
      <c r="B144" s="22" t="s">
        <v>131</v>
      </c>
      <c r="C144" s="22" t="s">
        <v>344</v>
      </c>
      <c r="D144" s="22" t="s">
        <v>19</v>
      </c>
      <c r="E144" s="22" t="s">
        <v>71</v>
      </c>
      <c r="F144" s="22" t="s">
        <v>123</v>
      </c>
      <c r="G144" s="22" t="s">
        <v>1071</v>
      </c>
      <c r="H144" s="22" t="s">
        <v>169</v>
      </c>
      <c r="I144" s="128"/>
      <c r="J144" s="128"/>
      <c r="K144" s="409"/>
    </row>
    <row r="145" spans="1:11" ht="32.25" thickBot="1">
      <c r="A145" s="28" t="s">
        <v>93</v>
      </c>
      <c r="B145" s="29" t="s">
        <v>135</v>
      </c>
      <c r="C145" s="29"/>
      <c r="D145" s="29"/>
      <c r="E145" s="29"/>
      <c r="F145" s="29"/>
      <c r="G145" s="29"/>
      <c r="H145" s="29"/>
      <c r="I145" s="169" t="e">
        <f>I146+I212</f>
        <v>#REF!</v>
      </c>
      <c r="J145" s="169">
        <f>J146+J212</f>
        <v>4192342.16</v>
      </c>
      <c r="K145" s="30">
        <f>K146+K212</f>
        <v>225204295.53</v>
      </c>
    </row>
    <row r="146" spans="1:11" ht="15.75">
      <c r="A146" s="296" t="s">
        <v>141</v>
      </c>
      <c r="B146" s="25" t="s">
        <v>135</v>
      </c>
      <c r="C146" s="25" t="s">
        <v>142</v>
      </c>
      <c r="D146" s="25"/>
      <c r="E146" s="25"/>
      <c r="F146" s="25"/>
      <c r="G146" s="25"/>
      <c r="H146" s="25"/>
      <c r="I146" s="26" t="e">
        <f>I147+I162+I200+I206</f>
        <v>#REF!</v>
      </c>
      <c r="J146" s="26">
        <f>J147+J162+J192+J200+J206</f>
        <v>4192342.16</v>
      </c>
      <c r="K146" s="297">
        <f>K147+K162+K192+K200+K206</f>
        <v>223273415.93</v>
      </c>
    </row>
    <row r="147" spans="1:11" ht="15.75">
      <c r="A147" s="296" t="s">
        <v>136</v>
      </c>
      <c r="B147" s="25" t="s">
        <v>135</v>
      </c>
      <c r="C147" s="25" t="s">
        <v>245</v>
      </c>
      <c r="D147" s="25"/>
      <c r="E147" s="25"/>
      <c r="F147" s="25"/>
      <c r="G147" s="25"/>
      <c r="H147" s="25"/>
      <c r="I147" s="26">
        <f>SUM(I148:I161)</f>
        <v>500</v>
      </c>
      <c r="J147" s="26">
        <f>SUM(J148:J161)</f>
        <v>153031</v>
      </c>
      <c r="K147" s="297">
        <f>SUM(K148:K161)</f>
        <v>81411008.32</v>
      </c>
    </row>
    <row r="148" spans="1:11" ht="78.75">
      <c r="A148" s="312" t="s">
        <v>456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562</v>
      </c>
      <c r="H148" s="22" t="s">
        <v>113</v>
      </c>
      <c r="I148" s="128">
        <v>500</v>
      </c>
      <c r="J148" s="128"/>
      <c r="K148" s="213">
        <v>3420855.79</v>
      </c>
    </row>
    <row r="149" spans="1:11" ht="126">
      <c r="A149" s="87" t="s">
        <v>769</v>
      </c>
      <c r="B149" s="22" t="s">
        <v>135</v>
      </c>
      <c r="C149" s="22" t="s">
        <v>245</v>
      </c>
      <c r="D149" s="22" t="s">
        <v>239</v>
      </c>
      <c r="E149" s="22" t="s">
        <v>71</v>
      </c>
      <c r="F149" s="22" t="s">
        <v>72</v>
      </c>
      <c r="G149" s="22" t="s">
        <v>785</v>
      </c>
      <c r="H149" s="22" t="s">
        <v>113</v>
      </c>
      <c r="I149" s="128"/>
      <c r="J149" s="128"/>
      <c r="K149" s="213">
        <v>15202362.68</v>
      </c>
    </row>
    <row r="150" spans="1:11" ht="82.5" customHeight="1">
      <c r="A150" s="87" t="s">
        <v>1319</v>
      </c>
      <c r="B150" s="22" t="s">
        <v>135</v>
      </c>
      <c r="C150" s="22" t="s">
        <v>245</v>
      </c>
      <c r="D150" s="22" t="s">
        <v>239</v>
      </c>
      <c r="E150" s="22" t="s">
        <v>71</v>
      </c>
      <c r="F150" s="22" t="s">
        <v>72</v>
      </c>
      <c r="G150" s="22" t="s">
        <v>1309</v>
      </c>
      <c r="H150" s="22" t="s">
        <v>113</v>
      </c>
      <c r="I150" s="128"/>
      <c r="J150" s="128"/>
      <c r="K150" s="213">
        <v>852242.35</v>
      </c>
    </row>
    <row r="151" spans="1:11" ht="94.5">
      <c r="A151" s="87" t="s">
        <v>770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786</v>
      </c>
      <c r="H151" s="22" t="s">
        <v>113</v>
      </c>
      <c r="I151" s="128"/>
      <c r="J151" s="128"/>
      <c r="K151" s="213">
        <v>7096258.61</v>
      </c>
    </row>
    <row r="152" spans="1:11" ht="110.25">
      <c r="A152" s="87" t="s">
        <v>772</v>
      </c>
      <c r="B152" s="22" t="s">
        <v>135</v>
      </c>
      <c r="C152" s="22" t="s">
        <v>245</v>
      </c>
      <c r="D152" s="22" t="s">
        <v>239</v>
      </c>
      <c r="E152" s="22" t="s">
        <v>71</v>
      </c>
      <c r="F152" s="22" t="s">
        <v>72</v>
      </c>
      <c r="G152" s="22" t="s">
        <v>787</v>
      </c>
      <c r="H152" s="22" t="s">
        <v>113</v>
      </c>
      <c r="I152" s="128"/>
      <c r="J152" s="128"/>
      <c r="K152" s="213"/>
    </row>
    <row r="153" spans="1:11" ht="110.25">
      <c r="A153" s="87" t="s">
        <v>771</v>
      </c>
      <c r="B153" s="22" t="s">
        <v>135</v>
      </c>
      <c r="C153" s="22" t="s">
        <v>245</v>
      </c>
      <c r="D153" s="22" t="s">
        <v>239</v>
      </c>
      <c r="E153" s="22" t="s">
        <v>71</v>
      </c>
      <c r="F153" s="22" t="s">
        <v>72</v>
      </c>
      <c r="G153" s="22" t="s">
        <v>788</v>
      </c>
      <c r="H153" s="22" t="s">
        <v>113</v>
      </c>
      <c r="I153" s="128"/>
      <c r="J153" s="128"/>
      <c r="K153" s="213">
        <v>5837105.92</v>
      </c>
    </row>
    <row r="154" spans="1:11" ht="78.75">
      <c r="A154" s="312" t="s">
        <v>458</v>
      </c>
      <c r="B154" s="22" t="s">
        <v>135</v>
      </c>
      <c r="C154" s="22" t="s">
        <v>245</v>
      </c>
      <c r="D154" s="22" t="s">
        <v>239</v>
      </c>
      <c r="E154" s="22" t="s">
        <v>71</v>
      </c>
      <c r="F154" s="22" t="s">
        <v>72</v>
      </c>
      <c r="G154" s="22" t="s">
        <v>563</v>
      </c>
      <c r="H154" s="22" t="s">
        <v>113</v>
      </c>
      <c r="I154" s="128"/>
      <c r="J154" s="128"/>
      <c r="K154" s="299">
        <v>6777462.97</v>
      </c>
    </row>
    <row r="155" spans="1:11" ht="82.5" customHeight="1">
      <c r="A155" s="87" t="s">
        <v>1320</v>
      </c>
      <c r="B155" s="22" t="s">
        <v>135</v>
      </c>
      <c r="C155" s="22" t="s">
        <v>245</v>
      </c>
      <c r="D155" s="22" t="s">
        <v>239</v>
      </c>
      <c r="E155" s="22" t="s">
        <v>71</v>
      </c>
      <c r="F155" s="22" t="s">
        <v>72</v>
      </c>
      <c r="G155" s="22" t="s">
        <v>1310</v>
      </c>
      <c r="H155" s="22" t="s">
        <v>113</v>
      </c>
      <c r="I155" s="128"/>
      <c r="J155" s="128"/>
      <c r="K155" s="299">
        <v>308000</v>
      </c>
    </row>
    <row r="156" spans="1:11" ht="98.25" customHeight="1">
      <c r="A156" s="87" t="s">
        <v>1367</v>
      </c>
      <c r="B156" s="22" t="s">
        <v>135</v>
      </c>
      <c r="C156" s="22" t="s">
        <v>245</v>
      </c>
      <c r="D156" s="22" t="s">
        <v>239</v>
      </c>
      <c r="E156" s="22" t="s">
        <v>71</v>
      </c>
      <c r="F156" s="22" t="s">
        <v>72</v>
      </c>
      <c r="G156" s="22" t="s">
        <v>1347</v>
      </c>
      <c r="H156" s="22" t="s">
        <v>113</v>
      </c>
      <c r="I156" s="128"/>
      <c r="J156" s="128"/>
      <c r="K156" s="299"/>
    </row>
    <row r="157" spans="1:11" ht="66" customHeight="1">
      <c r="A157" s="87" t="s">
        <v>1368</v>
      </c>
      <c r="B157" s="22" t="s">
        <v>135</v>
      </c>
      <c r="C157" s="22" t="s">
        <v>245</v>
      </c>
      <c r="D157" s="22" t="s">
        <v>239</v>
      </c>
      <c r="E157" s="22" t="s">
        <v>71</v>
      </c>
      <c r="F157" s="22" t="s">
        <v>72</v>
      </c>
      <c r="G157" s="22" t="s">
        <v>1348</v>
      </c>
      <c r="H157" s="22" t="s">
        <v>113</v>
      </c>
      <c r="I157" s="128"/>
      <c r="J157" s="128"/>
      <c r="K157" s="299"/>
    </row>
    <row r="158" spans="1:11" ht="94.5">
      <c r="A158" s="312" t="s">
        <v>1160</v>
      </c>
      <c r="B158" s="22" t="s">
        <v>135</v>
      </c>
      <c r="C158" s="22" t="s">
        <v>245</v>
      </c>
      <c r="D158" s="22" t="s">
        <v>1161</v>
      </c>
      <c r="E158" s="22" t="s">
        <v>71</v>
      </c>
      <c r="F158" s="22" t="s">
        <v>72</v>
      </c>
      <c r="G158" s="22" t="s">
        <v>1162</v>
      </c>
      <c r="H158" s="22" t="s">
        <v>113</v>
      </c>
      <c r="I158" s="128"/>
      <c r="J158" s="128"/>
      <c r="K158" s="299"/>
    </row>
    <row r="159" spans="1:11" ht="94.5">
      <c r="A159" s="33" t="s">
        <v>599</v>
      </c>
      <c r="B159" s="23" t="s">
        <v>135</v>
      </c>
      <c r="C159" s="23" t="s">
        <v>245</v>
      </c>
      <c r="D159" s="23" t="s">
        <v>240</v>
      </c>
      <c r="E159" s="23" t="s">
        <v>71</v>
      </c>
      <c r="F159" s="23" t="s">
        <v>72</v>
      </c>
      <c r="G159" s="23" t="s">
        <v>600</v>
      </c>
      <c r="H159" s="23" t="s">
        <v>113</v>
      </c>
      <c r="I159" s="130"/>
      <c r="J159" s="130"/>
      <c r="K159" s="272"/>
    </row>
    <row r="160" spans="1:11" ht="159" customHeight="1">
      <c r="A160" s="89" t="s">
        <v>460</v>
      </c>
      <c r="B160" s="22" t="s">
        <v>135</v>
      </c>
      <c r="C160" s="22" t="s">
        <v>245</v>
      </c>
      <c r="D160" s="22" t="s">
        <v>239</v>
      </c>
      <c r="E160" s="22" t="s">
        <v>71</v>
      </c>
      <c r="F160" s="22" t="s">
        <v>72</v>
      </c>
      <c r="G160" s="22" t="s">
        <v>564</v>
      </c>
      <c r="H160" s="22" t="s">
        <v>113</v>
      </c>
      <c r="I160" s="128"/>
      <c r="J160" s="128"/>
      <c r="K160" s="299">
        <v>488760</v>
      </c>
    </row>
    <row r="161" spans="1:11" ht="192.75" customHeight="1">
      <c r="A161" s="33" t="s">
        <v>565</v>
      </c>
      <c r="B161" s="23" t="s">
        <v>135</v>
      </c>
      <c r="C161" s="23" t="s">
        <v>245</v>
      </c>
      <c r="D161" s="23" t="s">
        <v>239</v>
      </c>
      <c r="E161" s="23" t="s">
        <v>71</v>
      </c>
      <c r="F161" s="23" t="s">
        <v>72</v>
      </c>
      <c r="G161" s="23" t="s">
        <v>566</v>
      </c>
      <c r="H161" s="23" t="s">
        <v>113</v>
      </c>
      <c r="I161" s="130"/>
      <c r="J161" s="130">
        <v>153031</v>
      </c>
      <c r="K161" s="175">
        <v>41427960</v>
      </c>
    </row>
    <row r="162" spans="1:11" ht="15.75">
      <c r="A162" s="296" t="s">
        <v>246</v>
      </c>
      <c r="B162" s="25" t="s">
        <v>135</v>
      </c>
      <c r="C162" s="25" t="s">
        <v>247</v>
      </c>
      <c r="D162" s="25"/>
      <c r="E162" s="25"/>
      <c r="F162" s="25"/>
      <c r="G162" s="25"/>
      <c r="H162" s="25"/>
      <c r="I162" s="26" t="e">
        <f>I163+I176+I183+#REF!+#REF!+#REF!+I184+#REF!+I185+I186+I187+#REF!+#REF!+I191+I192</f>
        <v>#REF!</v>
      </c>
      <c r="J162" s="26">
        <f>J163+J176+J184+J185+J186+J187+J188+J189+J191+J190</f>
        <v>3967348.16</v>
      </c>
      <c r="K162" s="297">
        <f>K163+K176+SUM(K184:K191)</f>
        <v>130818511.61</v>
      </c>
    </row>
    <row r="163" spans="1:11" ht="15.75">
      <c r="A163" s="313" t="s">
        <v>49</v>
      </c>
      <c r="B163" s="21" t="s">
        <v>135</v>
      </c>
      <c r="C163" s="21" t="s">
        <v>247</v>
      </c>
      <c r="D163" s="21"/>
      <c r="E163" s="21"/>
      <c r="F163" s="21"/>
      <c r="G163" s="21"/>
      <c r="H163" s="21"/>
      <c r="I163" s="110" t="e">
        <f>I164+I173+#REF!+#REF!+#REF!+#REF!</f>
        <v>#REF!</v>
      </c>
      <c r="J163" s="110">
        <f>SUM(J164:J175)</f>
        <v>135004.26</v>
      </c>
      <c r="K163" s="314">
        <f>SUM(K164:K175)</f>
        <v>31310174.419999998</v>
      </c>
    </row>
    <row r="164" spans="1:11" ht="78.75">
      <c r="A164" s="87" t="s">
        <v>468</v>
      </c>
      <c r="B164" s="22" t="s">
        <v>135</v>
      </c>
      <c r="C164" s="22" t="s">
        <v>247</v>
      </c>
      <c r="D164" s="22" t="s">
        <v>239</v>
      </c>
      <c r="E164" s="22" t="s">
        <v>61</v>
      </c>
      <c r="F164" s="22" t="s">
        <v>72</v>
      </c>
      <c r="G164" s="22" t="s">
        <v>567</v>
      </c>
      <c r="H164" s="22" t="s">
        <v>113</v>
      </c>
      <c r="I164" s="128"/>
      <c r="J164" s="154"/>
      <c r="K164" s="213">
        <v>5975483.12</v>
      </c>
    </row>
    <row r="165" spans="1:11" ht="110.25">
      <c r="A165" s="33" t="s">
        <v>773</v>
      </c>
      <c r="B165" s="22" t="s">
        <v>135</v>
      </c>
      <c r="C165" s="22" t="s">
        <v>247</v>
      </c>
      <c r="D165" s="22" t="s">
        <v>239</v>
      </c>
      <c r="E165" s="22" t="s">
        <v>61</v>
      </c>
      <c r="F165" s="22" t="s">
        <v>72</v>
      </c>
      <c r="G165" s="22" t="s">
        <v>789</v>
      </c>
      <c r="H165" s="22" t="s">
        <v>113</v>
      </c>
      <c r="I165" s="128"/>
      <c r="J165" s="154"/>
      <c r="K165" s="213">
        <v>6428103.39</v>
      </c>
    </row>
    <row r="166" spans="1:11" ht="94.5">
      <c r="A166" s="33" t="s">
        <v>774</v>
      </c>
      <c r="B166" s="22" t="s">
        <v>135</v>
      </c>
      <c r="C166" s="22" t="s">
        <v>247</v>
      </c>
      <c r="D166" s="22" t="s">
        <v>239</v>
      </c>
      <c r="E166" s="22" t="s">
        <v>61</v>
      </c>
      <c r="F166" s="22" t="s">
        <v>72</v>
      </c>
      <c r="G166" s="22" t="s">
        <v>790</v>
      </c>
      <c r="H166" s="22" t="s">
        <v>113</v>
      </c>
      <c r="I166" s="128"/>
      <c r="J166" s="154"/>
      <c r="K166" s="213">
        <v>7467079.43</v>
      </c>
    </row>
    <row r="167" spans="1:11" ht="81.75" customHeight="1">
      <c r="A167" s="33" t="s">
        <v>1321</v>
      </c>
      <c r="B167" s="22" t="s">
        <v>135</v>
      </c>
      <c r="C167" s="22" t="s">
        <v>247</v>
      </c>
      <c r="D167" s="22" t="s">
        <v>239</v>
      </c>
      <c r="E167" s="22" t="s">
        <v>61</v>
      </c>
      <c r="F167" s="22" t="s">
        <v>72</v>
      </c>
      <c r="G167" s="22" t="s">
        <v>1311</v>
      </c>
      <c r="H167" s="22" t="s">
        <v>113</v>
      </c>
      <c r="I167" s="128"/>
      <c r="J167" s="154">
        <v>135004.26</v>
      </c>
      <c r="K167" s="213">
        <v>2101724.03</v>
      </c>
    </row>
    <row r="168" spans="1:11" ht="67.5" customHeight="1">
      <c r="A168" s="33" t="s">
        <v>1322</v>
      </c>
      <c r="B168" s="22" t="s">
        <v>135</v>
      </c>
      <c r="C168" s="22" t="s">
        <v>247</v>
      </c>
      <c r="D168" s="22" t="s">
        <v>239</v>
      </c>
      <c r="E168" s="22" t="s">
        <v>61</v>
      </c>
      <c r="F168" s="22" t="s">
        <v>72</v>
      </c>
      <c r="G168" s="22" t="s">
        <v>1312</v>
      </c>
      <c r="H168" s="22" t="s">
        <v>113</v>
      </c>
      <c r="I168" s="128"/>
      <c r="J168" s="154"/>
      <c r="K168" s="213">
        <v>460160</v>
      </c>
    </row>
    <row r="169" spans="1:11" ht="100.5" customHeight="1">
      <c r="A169" s="33" t="s">
        <v>1323</v>
      </c>
      <c r="B169" s="22" t="s">
        <v>135</v>
      </c>
      <c r="C169" s="22" t="s">
        <v>247</v>
      </c>
      <c r="D169" s="22" t="s">
        <v>239</v>
      </c>
      <c r="E169" s="22" t="s">
        <v>61</v>
      </c>
      <c r="F169" s="22" t="s">
        <v>72</v>
      </c>
      <c r="G169" s="22" t="s">
        <v>1313</v>
      </c>
      <c r="H169" s="22" t="s">
        <v>113</v>
      </c>
      <c r="I169" s="128"/>
      <c r="J169" s="154"/>
      <c r="K169" s="213">
        <v>47397.48</v>
      </c>
    </row>
    <row r="170" spans="1:11" ht="60" customHeight="1">
      <c r="A170" s="33" t="s">
        <v>1369</v>
      </c>
      <c r="B170" s="22" t="s">
        <v>135</v>
      </c>
      <c r="C170" s="22" t="s">
        <v>247</v>
      </c>
      <c r="D170" s="22" t="s">
        <v>239</v>
      </c>
      <c r="E170" s="22" t="s">
        <v>61</v>
      </c>
      <c r="F170" s="22" t="s">
        <v>72</v>
      </c>
      <c r="G170" s="22" t="s">
        <v>1351</v>
      </c>
      <c r="H170" s="22" t="s">
        <v>113</v>
      </c>
      <c r="I170" s="128"/>
      <c r="J170" s="154"/>
      <c r="K170" s="213"/>
    </row>
    <row r="171" spans="1:11" ht="94.5">
      <c r="A171" s="33" t="s">
        <v>775</v>
      </c>
      <c r="B171" s="22" t="s">
        <v>135</v>
      </c>
      <c r="C171" s="22" t="s">
        <v>247</v>
      </c>
      <c r="D171" s="22" t="s">
        <v>239</v>
      </c>
      <c r="E171" s="22" t="s">
        <v>61</v>
      </c>
      <c r="F171" s="22" t="s">
        <v>72</v>
      </c>
      <c r="G171" s="22" t="s">
        <v>791</v>
      </c>
      <c r="H171" s="22" t="s">
        <v>113</v>
      </c>
      <c r="I171" s="128"/>
      <c r="J171" s="154"/>
      <c r="K171" s="213"/>
    </row>
    <row r="172" spans="1:11" ht="94.5">
      <c r="A172" s="33" t="s">
        <v>776</v>
      </c>
      <c r="B172" s="22" t="s">
        <v>135</v>
      </c>
      <c r="C172" s="22" t="s">
        <v>247</v>
      </c>
      <c r="D172" s="22" t="s">
        <v>239</v>
      </c>
      <c r="E172" s="22" t="s">
        <v>61</v>
      </c>
      <c r="F172" s="22" t="s">
        <v>72</v>
      </c>
      <c r="G172" s="22" t="s">
        <v>792</v>
      </c>
      <c r="H172" s="22" t="s">
        <v>113</v>
      </c>
      <c r="I172" s="128"/>
      <c r="J172" s="154"/>
      <c r="K172" s="213">
        <v>6827826.97</v>
      </c>
    </row>
    <row r="173" spans="1:11" ht="78.75">
      <c r="A173" s="124" t="s">
        <v>615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618</v>
      </c>
      <c r="H173" s="23" t="s">
        <v>113</v>
      </c>
      <c r="I173" s="130"/>
      <c r="J173" s="130"/>
      <c r="K173" s="272">
        <v>1652400</v>
      </c>
    </row>
    <row r="174" spans="1:11" ht="93.75" customHeight="1">
      <c r="A174" s="33" t="s">
        <v>766</v>
      </c>
      <c r="B174" s="23" t="s">
        <v>135</v>
      </c>
      <c r="C174" s="23" t="s">
        <v>247</v>
      </c>
      <c r="D174" s="23" t="s">
        <v>67</v>
      </c>
      <c r="E174" s="23" t="s">
        <v>71</v>
      </c>
      <c r="F174" s="23" t="s">
        <v>72</v>
      </c>
      <c r="G174" s="23" t="s">
        <v>569</v>
      </c>
      <c r="H174" s="23" t="s">
        <v>113</v>
      </c>
      <c r="I174" s="130"/>
      <c r="J174" s="130"/>
      <c r="K174" s="272">
        <v>350000</v>
      </c>
    </row>
    <row r="175" spans="1:11" ht="94.5">
      <c r="A175" s="462" t="s">
        <v>1178</v>
      </c>
      <c r="B175" s="22" t="s">
        <v>135</v>
      </c>
      <c r="C175" s="22" t="s">
        <v>247</v>
      </c>
      <c r="D175" s="22" t="s">
        <v>239</v>
      </c>
      <c r="E175" s="22" t="s">
        <v>61</v>
      </c>
      <c r="F175" s="22" t="s">
        <v>72</v>
      </c>
      <c r="G175" s="22" t="s">
        <v>1110</v>
      </c>
      <c r="H175" s="22" t="s">
        <v>113</v>
      </c>
      <c r="I175" s="128"/>
      <c r="J175" s="463"/>
      <c r="K175" s="158"/>
    </row>
    <row r="176" spans="1:11" ht="15.75">
      <c r="A176" s="315" t="s">
        <v>308</v>
      </c>
      <c r="B176" s="21" t="s">
        <v>135</v>
      </c>
      <c r="C176" s="21" t="s">
        <v>247</v>
      </c>
      <c r="D176" s="21"/>
      <c r="E176" s="21"/>
      <c r="F176" s="21"/>
      <c r="G176" s="21"/>
      <c r="H176" s="21"/>
      <c r="I176" s="110">
        <f>SUM(I177:I180)</f>
        <v>-745</v>
      </c>
      <c r="J176" s="314">
        <f>SUM(J177:J183)</f>
        <v>1440200</v>
      </c>
      <c r="K176" s="314">
        <f>SUM(K177:K183)</f>
        <v>20151538.29</v>
      </c>
    </row>
    <row r="177" spans="1:11" ht="94.5">
      <c r="A177" s="87" t="s">
        <v>570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571</v>
      </c>
      <c r="H177" s="23" t="s">
        <v>168</v>
      </c>
      <c r="I177" s="130"/>
      <c r="J177" s="130"/>
      <c r="K177" s="272">
        <v>6199954.26</v>
      </c>
    </row>
    <row r="178" spans="1:11" ht="47.25">
      <c r="A178" s="87" t="s">
        <v>649</v>
      </c>
      <c r="B178" s="23" t="s">
        <v>135</v>
      </c>
      <c r="C178" s="23" t="s">
        <v>247</v>
      </c>
      <c r="D178" s="23" t="s">
        <v>239</v>
      </c>
      <c r="E178" s="23" t="s">
        <v>61</v>
      </c>
      <c r="F178" s="23" t="s">
        <v>72</v>
      </c>
      <c r="G178" s="23" t="s">
        <v>571</v>
      </c>
      <c r="H178" s="23" t="s">
        <v>169</v>
      </c>
      <c r="I178" s="130">
        <v>-745</v>
      </c>
      <c r="J178" s="130">
        <v>1440200</v>
      </c>
      <c r="K178" s="272">
        <v>12009869.17</v>
      </c>
    </row>
    <row r="179" spans="1:11" ht="31.5">
      <c r="A179" s="87" t="s">
        <v>472</v>
      </c>
      <c r="B179" s="23" t="s">
        <v>135</v>
      </c>
      <c r="C179" s="23" t="s">
        <v>247</v>
      </c>
      <c r="D179" s="23" t="s">
        <v>239</v>
      </c>
      <c r="E179" s="23" t="s">
        <v>61</v>
      </c>
      <c r="F179" s="23" t="s">
        <v>72</v>
      </c>
      <c r="G179" s="23" t="s">
        <v>571</v>
      </c>
      <c r="H179" s="23" t="s">
        <v>170</v>
      </c>
      <c r="I179" s="130"/>
      <c r="J179" s="130"/>
      <c r="K179" s="272">
        <v>173914.86</v>
      </c>
    </row>
    <row r="180" spans="1:11" ht="63">
      <c r="A180" s="124" t="s">
        <v>650</v>
      </c>
      <c r="B180" s="23" t="s">
        <v>135</v>
      </c>
      <c r="C180" s="23" t="s">
        <v>247</v>
      </c>
      <c r="D180" s="23" t="s">
        <v>239</v>
      </c>
      <c r="E180" s="23" t="s">
        <v>61</v>
      </c>
      <c r="F180" s="23" t="s">
        <v>72</v>
      </c>
      <c r="G180" s="23" t="s">
        <v>619</v>
      </c>
      <c r="H180" s="23" t="s">
        <v>169</v>
      </c>
      <c r="I180" s="130"/>
      <c r="J180" s="130"/>
      <c r="K180" s="272">
        <v>295800</v>
      </c>
    </row>
    <row r="181" spans="1:11" ht="116.25" customHeight="1">
      <c r="A181" s="33" t="s">
        <v>815</v>
      </c>
      <c r="B181" s="23" t="s">
        <v>135</v>
      </c>
      <c r="C181" s="23" t="s">
        <v>247</v>
      </c>
      <c r="D181" s="23" t="s">
        <v>67</v>
      </c>
      <c r="E181" s="23" t="s">
        <v>71</v>
      </c>
      <c r="F181" s="23" t="s">
        <v>72</v>
      </c>
      <c r="G181" s="23" t="s">
        <v>768</v>
      </c>
      <c r="H181" s="23" t="s">
        <v>168</v>
      </c>
      <c r="I181" s="130"/>
      <c r="J181" s="130"/>
      <c r="K181" s="272">
        <v>56000</v>
      </c>
    </row>
    <row r="182" spans="1:11" ht="81.75" customHeight="1">
      <c r="A182" s="462" t="s">
        <v>1177</v>
      </c>
      <c r="B182" s="23" t="s">
        <v>135</v>
      </c>
      <c r="C182" s="23" t="s">
        <v>247</v>
      </c>
      <c r="D182" s="23" t="s">
        <v>239</v>
      </c>
      <c r="E182" s="23" t="s">
        <v>61</v>
      </c>
      <c r="F182" s="23" t="s">
        <v>72</v>
      </c>
      <c r="G182" s="23" t="s">
        <v>1110</v>
      </c>
      <c r="H182" s="23" t="s">
        <v>169</v>
      </c>
      <c r="I182" s="130"/>
      <c r="J182" s="130"/>
      <c r="K182" s="272"/>
    </row>
    <row r="183" spans="1:11" ht="65.25" customHeight="1">
      <c r="A183" s="33" t="s">
        <v>651</v>
      </c>
      <c r="B183" s="23" t="s">
        <v>135</v>
      </c>
      <c r="C183" s="23" t="s">
        <v>247</v>
      </c>
      <c r="D183" s="23" t="s">
        <v>239</v>
      </c>
      <c r="E183" s="23" t="s">
        <v>61</v>
      </c>
      <c r="F183" s="23" t="s">
        <v>72</v>
      </c>
      <c r="G183" s="23" t="s">
        <v>572</v>
      </c>
      <c r="H183" s="23" t="s">
        <v>169</v>
      </c>
      <c r="I183" s="130">
        <v>745</v>
      </c>
      <c r="J183" s="130"/>
      <c r="K183" s="272">
        <v>1416000</v>
      </c>
    </row>
    <row r="184" spans="1:11" ht="113.25" customHeight="1">
      <c r="A184" s="87" t="s">
        <v>798</v>
      </c>
      <c r="B184" s="23" t="s">
        <v>135</v>
      </c>
      <c r="C184" s="23" t="s">
        <v>247</v>
      </c>
      <c r="D184" s="23" t="s">
        <v>239</v>
      </c>
      <c r="E184" s="23" t="s">
        <v>61</v>
      </c>
      <c r="F184" s="23" t="s">
        <v>72</v>
      </c>
      <c r="G184" s="23" t="s">
        <v>573</v>
      </c>
      <c r="H184" s="23" t="s">
        <v>169</v>
      </c>
      <c r="I184" s="130"/>
      <c r="J184" s="130"/>
      <c r="K184" s="272">
        <v>69428</v>
      </c>
    </row>
    <row r="185" spans="1:11" ht="222" customHeight="1">
      <c r="A185" s="33" t="s">
        <v>799</v>
      </c>
      <c r="B185" s="23" t="s">
        <v>135</v>
      </c>
      <c r="C185" s="23" t="s">
        <v>247</v>
      </c>
      <c r="D185" s="23" t="s">
        <v>239</v>
      </c>
      <c r="E185" s="23" t="s">
        <v>61</v>
      </c>
      <c r="F185" s="23" t="s">
        <v>72</v>
      </c>
      <c r="G185" s="23" t="s">
        <v>574</v>
      </c>
      <c r="H185" s="23" t="s">
        <v>168</v>
      </c>
      <c r="I185" s="130"/>
      <c r="J185" s="130">
        <v>166</v>
      </c>
      <c r="K185" s="213">
        <v>13707949</v>
      </c>
    </row>
    <row r="186" spans="1:11" ht="189">
      <c r="A186" s="33" t="s">
        <v>800</v>
      </c>
      <c r="B186" s="23" t="s">
        <v>135</v>
      </c>
      <c r="C186" s="23" t="s">
        <v>247</v>
      </c>
      <c r="D186" s="23" t="s">
        <v>239</v>
      </c>
      <c r="E186" s="23" t="s">
        <v>61</v>
      </c>
      <c r="F186" s="23" t="s">
        <v>72</v>
      </c>
      <c r="G186" s="23" t="s">
        <v>574</v>
      </c>
      <c r="H186" s="23" t="s">
        <v>169</v>
      </c>
      <c r="I186" s="130"/>
      <c r="J186" s="130">
        <v>48601</v>
      </c>
      <c r="K186" s="213">
        <v>210929</v>
      </c>
    </row>
    <row r="187" spans="1:11" ht="195.75" customHeight="1">
      <c r="A187" s="33" t="s">
        <v>801</v>
      </c>
      <c r="B187" s="23" t="s">
        <v>135</v>
      </c>
      <c r="C187" s="23" t="s">
        <v>247</v>
      </c>
      <c r="D187" s="23" t="s">
        <v>239</v>
      </c>
      <c r="E187" s="23" t="s">
        <v>61</v>
      </c>
      <c r="F187" s="23" t="s">
        <v>72</v>
      </c>
      <c r="G187" s="23" t="s">
        <v>574</v>
      </c>
      <c r="H187" s="23" t="s">
        <v>113</v>
      </c>
      <c r="I187" s="130"/>
      <c r="J187" s="171">
        <v>182600</v>
      </c>
      <c r="K187" s="213">
        <v>56999607</v>
      </c>
    </row>
    <row r="188" spans="1:11" ht="81" customHeight="1">
      <c r="A188" s="108" t="s">
        <v>1108</v>
      </c>
      <c r="B188" s="23" t="s">
        <v>135</v>
      </c>
      <c r="C188" s="23" t="s">
        <v>247</v>
      </c>
      <c r="D188" s="23" t="s">
        <v>239</v>
      </c>
      <c r="E188" s="23" t="s">
        <v>61</v>
      </c>
      <c r="F188" s="23" t="s">
        <v>72</v>
      </c>
      <c r="G188" s="23" t="s">
        <v>1106</v>
      </c>
      <c r="H188" s="23" t="s">
        <v>169</v>
      </c>
      <c r="I188" s="130"/>
      <c r="J188" s="171"/>
      <c r="K188" s="158"/>
    </row>
    <row r="189" spans="1:11" ht="81" customHeight="1">
      <c r="A189" s="108" t="s">
        <v>1109</v>
      </c>
      <c r="B189" s="23" t="s">
        <v>135</v>
      </c>
      <c r="C189" s="23" t="s">
        <v>247</v>
      </c>
      <c r="D189" s="23" t="s">
        <v>239</v>
      </c>
      <c r="E189" s="23" t="s">
        <v>61</v>
      </c>
      <c r="F189" s="23" t="s">
        <v>72</v>
      </c>
      <c r="G189" s="23" t="s">
        <v>1106</v>
      </c>
      <c r="H189" s="23" t="s">
        <v>113</v>
      </c>
      <c r="I189" s="130"/>
      <c r="J189" s="171"/>
      <c r="K189" s="158"/>
    </row>
    <row r="190" spans="1:11" ht="78.75">
      <c r="A190" s="33" t="s">
        <v>1375</v>
      </c>
      <c r="B190" s="23" t="s">
        <v>135</v>
      </c>
      <c r="C190" s="23" t="s">
        <v>247</v>
      </c>
      <c r="D190" s="23" t="s">
        <v>568</v>
      </c>
      <c r="E190" s="23" t="s">
        <v>122</v>
      </c>
      <c r="F190" s="23" t="s">
        <v>538</v>
      </c>
      <c r="G190" s="23" t="s">
        <v>1072</v>
      </c>
      <c r="H190" s="23" t="s">
        <v>169</v>
      </c>
      <c r="I190" s="130"/>
      <c r="J190" s="171">
        <v>2141354.9</v>
      </c>
      <c r="K190" s="272">
        <v>2141354.9</v>
      </c>
    </row>
    <row r="191" spans="1:11" ht="192" customHeight="1">
      <c r="A191" s="33" t="s">
        <v>517</v>
      </c>
      <c r="B191" s="23" t="s">
        <v>135</v>
      </c>
      <c r="C191" s="23" t="s">
        <v>247</v>
      </c>
      <c r="D191" s="23" t="s">
        <v>167</v>
      </c>
      <c r="E191" s="23" t="s">
        <v>122</v>
      </c>
      <c r="F191" s="23" t="s">
        <v>538</v>
      </c>
      <c r="G191" s="23" t="s">
        <v>575</v>
      </c>
      <c r="H191" s="23" t="s">
        <v>113</v>
      </c>
      <c r="I191" s="130"/>
      <c r="J191" s="171">
        <v>19422</v>
      </c>
      <c r="K191" s="299">
        <v>6227531</v>
      </c>
    </row>
    <row r="192" spans="1:11" ht="21" customHeight="1">
      <c r="A192" s="310" t="s">
        <v>795</v>
      </c>
      <c r="B192" s="25" t="s">
        <v>135</v>
      </c>
      <c r="C192" s="25" t="s">
        <v>794</v>
      </c>
      <c r="D192" s="25"/>
      <c r="E192" s="25"/>
      <c r="F192" s="25"/>
      <c r="G192" s="25"/>
      <c r="H192" s="25"/>
      <c r="I192" s="131" t="e">
        <f>I193+#REF!+I195</f>
        <v>#REF!</v>
      </c>
      <c r="J192" s="156">
        <f>SUM(J193:J199)</f>
        <v>71963</v>
      </c>
      <c r="K192" s="300">
        <f>SUM(K193:K199)</f>
        <v>5523543.0600000005</v>
      </c>
    </row>
    <row r="193" spans="1:11" ht="87" customHeight="1">
      <c r="A193" s="33" t="s">
        <v>576</v>
      </c>
      <c r="B193" s="23" t="s">
        <v>135</v>
      </c>
      <c r="C193" s="23" t="s">
        <v>794</v>
      </c>
      <c r="D193" s="23" t="s">
        <v>239</v>
      </c>
      <c r="E193" s="23" t="s">
        <v>241</v>
      </c>
      <c r="F193" s="23" t="s">
        <v>72</v>
      </c>
      <c r="G193" s="23" t="s">
        <v>577</v>
      </c>
      <c r="H193" s="23" t="s">
        <v>113</v>
      </c>
      <c r="I193" s="130"/>
      <c r="J193" s="130"/>
      <c r="K193" s="299">
        <v>5192031.48</v>
      </c>
    </row>
    <row r="194" spans="1:11" ht="97.5" customHeight="1">
      <c r="A194" s="94" t="s">
        <v>947</v>
      </c>
      <c r="B194" s="23" t="s">
        <v>135</v>
      </c>
      <c r="C194" s="23" t="s">
        <v>794</v>
      </c>
      <c r="D194" s="23" t="s">
        <v>239</v>
      </c>
      <c r="E194" s="23" t="s">
        <v>241</v>
      </c>
      <c r="F194" s="23" t="s">
        <v>72</v>
      </c>
      <c r="G194" s="23" t="s">
        <v>949</v>
      </c>
      <c r="H194" s="23" t="s">
        <v>113</v>
      </c>
      <c r="I194" s="130"/>
      <c r="J194" s="171"/>
      <c r="K194" s="299">
        <v>2595.49</v>
      </c>
    </row>
    <row r="195" spans="1:11" ht="110.25">
      <c r="A195" s="94" t="s">
        <v>793</v>
      </c>
      <c r="B195" s="23" t="s">
        <v>135</v>
      </c>
      <c r="C195" s="23" t="s">
        <v>794</v>
      </c>
      <c r="D195" s="23" t="s">
        <v>239</v>
      </c>
      <c r="E195" s="23" t="s">
        <v>241</v>
      </c>
      <c r="F195" s="23" t="s">
        <v>72</v>
      </c>
      <c r="G195" s="23" t="s">
        <v>578</v>
      </c>
      <c r="H195" s="23" t="s">
        <v>113</v>
      </c>
      <c r="I195" s="130"/>
      <c r="J195" s="171"/>
      <c r="K195" s="299">
        <v>256953.09</v>
      </c>
    </row>
    <row r="196" spans="1:11" ht="78" customHeight="1">
      <c r="A196" s="33" t="s">
        <v>1344</v>
      </c>
      <c r="B196" s="23" t="s">
        <v>135</v>
      </c>
      <c r="C196" s="23" t="s">
        <v>794</v>
      </c>
      <c r="D196" s="23" t="s">
        <v>239</v>
      </c>
      <c r="E196" s="23" t="s">
        <v>241</v>
      </c>
      <c r="F196" s="23" t="s">
        <v>72</v>
      </c>
      <c r="G196" s="23" t="s">
        <v>1345</v>
      </c>
      <c r="H196" s="23" t="s">
        <v>113</v>
      </c>
      <c r="I196" s="130"/>
      <c r="J196" s="171">
        <v>17920</v>
      </c>
      <c r="K196" s="299">
        <v>17920</v>
      </c>
    </row>
    <row r="197" spans="1:11" ht="77.25" customHeight="1">
      <c r="A197" s="564" t="s">
        <v>1370</v>
      </c>
      <c r="B197" s="23" t="s">
        <v>135</v>
      </c>
      <c r="C197" s="23" t="s">
        <v>794</v>
      </c>
      <c r="D197" s="23" t="s">
        <v>239</v>
      </c>
      <c r="E197" s="23" t="s">
        <v>241</v>
      </c>
      <c r="F197" s="23" t="s">
        <v>72</v>
      </c>
      <c r="G197" s="23" t="s">
        <v>1355</v>
      </c>
      <c r="H197" s="23" t="s">
        <v>113</v>
      </c>
      <c r="I197" s="130"/>
      <c r="J197" s="171">
        <v>54043</v>
      </c>
      <c r="K197" s="299">
        <v>54043</v>
      </c>
    </row>
    <row r="198" spans="1:11" ht="98.25" customHeight="1">
      <c r="A198" s="564" t="s">
        <v>1371</v>
      </c>
      <c r="B198" s="23" t="s">
        <v>135</v>
      </c>
      <c r="C198" s="23" t="s">
        <v>794</v>
      </c>
      <c r="D198" s="23" t="s">
        <v>239</v>
      </c>
      <c r="E198" s="23" t="s">
        <v>241</v>
      </c>
      <c r="F198" s="23" t="s">
        <v>72</v>
      </c>
      <c r="G198" s="23" t="s">
        <v>1356</v>
      </c>
      <c r="H198" s="23" t="s">
        <v>113</v>
      </c>
      <c r="I198" s="130"/>
      <c r="J198" s="171"/>
      <c r="K198" s="299"/>
    </row>
    <row r="199" spans="1:11" ht="65.25" customHeight="1">
      <c r="A199" s="564" t="s">
        <v>1372</v>
      </c>
      <c r="B199" s="23" t="s">
        <v>135</v>
      </c>
      <c r="C199" s="23" t="s">
        <v>794</v>
      </c>
      <c r="D199" s="23" t="s">
        <v>239</v>
      </c>
      <c r="E199" s="23" t="s">
        <v>241</v>
      </c>
      <c r="F199" s="23" t="s">
        <v>72</v>
      </c>
      <c r="G199" s="23" t="s">
        <v>1357</v>
      </c>
      <c r="H199" s="23" t="s">
        <v>113</v>
      </c>
      <c r="I199" s="130"/>
      <c r="J199" s="171"/>
      <c r="K199" s="299"/>
    </row>
    <row r="200" spans="1:11" ht="15.75">
      <c r="A200" s="316" t="s">
        <v>143</v>
      </c>
      <c r="B200" s="25" t="s">
        <v>135</v>
      </c>
      <c r="C200" s="25" t="s">
        <v>144</v>
      </c>
      <c r="D200" s="25"/>
      <c r="E200" s="25"/>
      <c r="F200" s="25"/>
      <c r="G200" s="25"/>
      <c r="H200" s="25"/>
      <c r="I200" s="26">
        <f>SUM(I201:I205)</f>
        <v>0</v>
      </c>
      <c r="J200" s="26">
        <f>SUM(J201:J205)</f>
        <v>0</v>
      </c>
      <c r="K200" s="297">
        <f>SUM(K201:K205)</f>
        <v>527500</v>
      </c>
    </row>
    <row r="201" spans="1:11" ht="63" customHeight="1">
      <c r="A201" s="33" t="s">
        <v>654</v>
      </c>
      <c r="B201" s="51">
        <v>909</v>
      </c>
      <c r="C201" s="52" t="s">
        <v>144</v>
      </c>
      <c r="D201" s="52" t="s">
        <v>67</v>
      </c>
      <c r="E201" s="52" t="s">
        <v>71</v>
      </c>
      <c r="F201" s="52" t="s">
        <v>72</v>
      </c>
      <c r="G201" s="52" t="s">
        <v>817</v>
      </c>
      <c r="H201" s="52" t="s">
        <v>169</v>
      </c>
      <c r="I201" s="142"/>
      <c r="J201" s="142"/>
      <c r="K201" s="308">
        <v>65500</v>
      </c>
    </row>
    <row r="202" spans="1:11" ht="78.75" customHeight="1">
      <c r="A202" s="33" t="s">
        <v>1127</v>
      </c>
      <c r="B202" s="51">
        <v>909</v>
      </c>
      <c r="C202" s="52" t="s">
        <v>144</v>
      </c>
      <c r="D202" s="52" t="s">
        <v>67</v>
      </c>
      <c r="E202" s="52" t="s">
        <v>71</v>
      </c>
      <c r="F202" s="52" t="s">
        <v>72</v>
      </c>
      <c r="G202" s="52" t="s">
        <v>817</v>
      </c>
      <c r="H202" s="52" t="s">
        <v>113</v>
      </c>
      <c r="I202" s="142"/>
      <c r="J202" s="142"/>
      <c r="K202" s="308"/>
    </row>
    <row r="203" spans="1:11" ht="78.75">
      <c r="A203" s="33" t="s">
        <v>842</v>
      </c>
      <c r="B203" s="51">
        <v>909</v>
      </c>
      <c r="C203" s="52" t="s">
        <v>144</v>
      </c>
      <c r="D203" s="52" t="s">
        <v>67</v>
      </c>
      <c r="E203" s="52" t="s">
        <v>71</v>
      </c>
      <c r="F203" s="52" t="s">
        <v>72</v>
      </c>
      <c r="G203" s="52" t="s">
        <v>817</v>
      </c>
      <c r="H203" s="52" t="s">
        <v>169</v>
      </c>
      <c r="I203" s="142"/>
      <c r="J203" s="154"/>
      <c r="K203" s="158">
        <v>23100</v>
      </c>
    </row>
    <row r="204" spans="1:11" ht="78.75">
      <c r="A204" s="33" t="s">
        <v>843</v>
      </c>
      <c r="B204" s="51">
        <v>909</v>
      </c>
      <c r="C204" s="52" t="s">
        <v>144</v>
      </c>
      <c r="D204" s="52" t="s">
        <v>67</v>
      </c>
      <c r="E204" s="52" t="s">
        <v>71</v>
      </c>
      <c r="F204" s="52" t="s">
        <v>72</v>
      </c>
      <c r="G204" s="52" t="s">
        <v>817</v>
      </c>
      <c r="H204" s="52" t="s">
        <v>113</v>
      </c>
      <c r="I204" s="142"/>
      <c r="J204" s="154"/>
      <c r="K204" s="158">
        <v>392700</v>
      </c>
    </row>
    <row r="205" spans="1:11" ht="94.5">
      <c r="A205" s="87" t="s">
        <v>765</v>
      </c>
      <c r="B205" s="23" t="s">
        <v>135</v>
      </c>
      <c r="C205" s="23" t="s">
        <v>144</v>
      </c>
      <c r="D205" s="23" t="s">
        <v>67</v>
      </c>
      <c r="E205" s="23" t="s">
        <v>71</v>
      </c>
      <c r="F205" s="23" t="s">
        <v>72</v>
      </c>
      <c r="G205" s="23" t="s">
        <v>580</v>
      </c>
      <c r="H205" s="23" t="s">
        <v>113</v>
      </c>
      <c r="I205" s="130"/>
      <c r="J205" s="130"/>
      <c r="K205" s="299">
        <v>46200</v>
      </c>
    </row>
    <row r="206" spans="1:11" ht="15.75">
      <c r="A206" s="296" t="s">
        <v>248</v>
      </c>
      <c r="B206" s="25" t="s">
        <v>135</v>
      </c>
      <c r="C206" s="25" t="s">
        <v>249</v>
      </c>
      <c r="D206" s="25"/>
      <c r="E206" s="25"/>
      <c r="F206" s="25"/>
      <c r="G206" s="25"/>
      <c r="H206" s="25"/>
      <c r="I206" s="26">
        <f>SUM(I207:I209)</f>
        <v>0</v>
      </c>
      <c r="J206" s="26">
        <f>SUM(J207:J211)</f>
        <v>0</v>
      </c>
      <c r="K206" s="297">
        <f>SUM(K207:K211)</f>
        <v>4992852.94</v>
      </c>
    </row>
    <row r="207" spans="1:11" ht="110.25">
      <c r="A207" s="87" t="s">
        <v>587</v>
      </c>
      <c r="B207" s="22" t="s">
        <v>135</v>
      </c>
      <c r="C207" s="22" t="s">
        <v>249</v>
      </c>
      <c r="D207" s="22" t="s">
        <v>123</v>
      </c>
      <c r="E207" s="22" t="s">
        <v>61</v>
      </c>
      <c r="F207" s="22" t="s">
        <v>123</v>
      </c>
      <c r="G207" s="22" t="s">
        <v>582</v>
      </c>
      <c r="H207" s="22" t="s">
        <v>168</v>
      </c>
      <c r="I207" s="128"/>
      <c r="J207" s="128"/>
      <c r="K207" s="298">
        <v>4097951.16</v>
      </c>
    </row>
    <row r="208" spans="1:11" ht="63">
      <c r="A208" s="87" t="s">
        <v>637</v>
      </c>
      <c r="B208" s="22" t="s">
        <v>135</v>
      </c>
      <c r="C208" s="22" t="s">
        <v>249</v>
      </c>
      <c r="D208" s="22" t="s">
        <v>123</v>
      </c>
      <c r="E208" s="22" t="s">
        <v>61</v>
      </c>
      <c r="F208" s="22" t="s">
        <v>123</v>
      </c>
      <c r="G208" s="22" t="s">
        <v>582</v>
      </c>
      <c r="H208" s="22" t="s">
        <v>169</v>
      </c>
      <c r="I208" s="128"/>
      <c r="J208" s="154"/>
      <c r="K208" s="158">
        <v>794901.78</v>
      </c>
    </row>
    <row r="209" spans="1:11" ht="47.25">
      <c r="A209" s="87" t="s">
        <v>581</v>
      </c>
      <c r="B209" s="22" t="s">
        <v>135</v>
      </c>
      <c r="C209" s="22" t="s">
        <v>249</v>
      </c>
      <c r="D209" s="22" t="s">
        <v>123</v>
      </c>
      <c r="E209" s="22" t="s">
        <v>61</v>
      </c>
      <c r="F209" s="22" t="s">
        <v>123</v>
      </c>
      <c r="G209" s="22" t="s">
        <v>582</v>
      </c>
      <c r="H209" s="22" t="s">
        <v>170</v>
      </c>
      <c r="I209" s="128"/>
      <c r="J209" s="154"/>
      <c r="K209" s="158">
        <v>0</v>
      </c>
    </row>
    <row r="210" spans="1:11" ht="78.75">
      <c r="A210" s="327" t="s">
        <v>1176</v>
      </c>
      <c r="B210" s="22" t="s">
        <v>135</v>
      </c>
      <c r="C210" s="22" t="s">
        <v>249</v>
      </c>
      <c r="D210" s="22" t="s">
        <v>239</v>
      </c>
      <c r="E210" s="22" t="s">
        <v>61</v>
      </c>
      <c r="F210" s="22" t="s">
        <v>123</v>
      </c>
      <c r="G210" s="22" t="s">
        <v>1125</v>
      </c>
      <c r="H210" s="22" t="s">
        <v>113</v>
      </c>
      <c r="I210" s="128"/>
      <c r="J210" s="154"/>
      <c r="K210" s="158">
        <v>100000</v>
      </c>
    </row>
    <row r="211" spans="1:11" ht="78.75">
      <c r="A211" s="327" t="s">
        <v>1113</v>
      </c>
      <c r="B211" s="22" t="s">
        <v>135</v>
      </c>
      <c r="C211" s="22" t="s">
        <v>249</v>
      </c>
      <c r="D211" s="22" t="s">
        <v>239</v>
      </c>
      <c r="E211" s="22" t="s">
        <v>61</v>
      </c>
      <c r="F211" s="22" t="s">
        <v>123</v>
      </c>
      <c r="G211" s="22" t="s">
        <v>1126</v>
      </c>
      <c r="H211" s="22" t="s">
        <v>113</v>
      </c>
      <c r="I211" s="128"/>
      <c r="J211" s="154"/>
      <c r="K211" s="158"/>
    </row>
    <row r="212" spans="1:11" ht="15.75">
      <c r="A212" s="317" t="s">
        <v>264</v>
      </c>
      <c r="B212" s="25" t="s">
        <v>135</v>
      </c>
      <c r="C212" s="25" t="s">
        <v>265</v>
      </c>
      <c r="D212" s="25"/>
      <c r="E212" s="25"/>
      <c r="F212" s="25"/>
      <c r="G212" s="25"/>
      <c r="H212" s="25"/>
      <c r="I212" s="26">
        <f>I213</f>
        <v>0</v>
      </c>
      <c r="J212" s="26">
        <f>J213+J216</f>
        <v>0</v>
      </c>
      <c r="K212" s="297">
        <f>K213+K216</f>
        <v>1930879.6</v>
      </c>
    </row>
    <row r="213" spans="1:11" ht="15.75">
      <c r="A213" s="296" t="s">
        <v>209</v>
      </c>
      <c r="B213" s="25" t="s">
        <v>135</v>
      </c>
      <c r="C213" s="25" t="s">
        <v>210</v>
      </c>
      <c r="D213" s="25"/>
      <c r="E213" s="25"/>
      <c r="F213" s="25"/>
      <c r="G213" s="25"/>
      <c r="H213" s="25"/>
      <c r="I213" s="26">
        <f>SUM(I214:I215)</f>
        <v>0</v>
      </c>
      <c r="J213" s="26">
        <f>SUM(J214:J215)</f>
        <v>0</v>
      </c>
      <c r="K213" s="297">
        <f>SUM(K214:K215)</f>
        <v>895879.6</v>
      </c>
    </row>
    <row r="214" spans="1:11" ht="117" customHeight="1">
      <c r="A214" s="87" t="s">
        <v>585</v>
      </c>
      <c r="B214" s="22" t="s">
        <v>135</v>
      </c>
      <c r="C214" s="22" t="s">
        <v>210</v>
      </c>
      <c r="D214" s="22" t="s">
        <v>239</v>
      </c>
      <c r="E214" s="22" t="s">
        <v>71</v>
      </c>
      <c r="F214" s="22" t="s">
        <v>72</v>
      </c>
      <c r="G214" s="22" t="s">
        <v>584</v>
      </c>
      <c r="H214" s="22" t="s">
        <v>114</v>
      </c>
      <c r="I214" s="128"/>
      <c r="J214" s="154"/>
      <c r="K214" s="299">
        <v>801270.1</v>
      </c>
    </row>
    <row r="215" spans="1:11" ht="109.5" customHeight="1">
      <c r="A215" s="87" t="s">
        <v>585</v>
      </c>
      <c r="B215" s="23" t="s">
        <v>135</v>
      </c>
      <c r="C215" s="23" t="s">
        <v>210</v>
      </c>
      <c r="D215" s="23" t="s">
        <v>239</v>
      </c>
      <c r="E215" s="23" t="s">
        <v>61</v>
      </c>
      <c r="F215" s="23" t="s">
        <v>72</v>
      </c>
      <c r="G215" s="23" t="s">
        <v>584</v>
      </c>
      <c r="H215" s="23" t="s">
        <v>114</v>
      </c>
      <c r="I215" s="130"/>
      <c r="J215" s="171"/>
      <c r="K215" s="272">
        <v>94609.5</v>
      </c>
    </row>
    <row r="216" spans="1:11" ht="15.75">
      <c r="A216" s="296" t="s">
        <v>345</v>
      </c>
      <c r="B216" s="25" t="s">
        <v>135</v>
      </c>
      <c r="C216" s="25" t="s">
        <v>344</v>
      </c>
      <c r="D216" s="25"/>
      <c r="E216" s="25"/>
      <c r="F216" s="25"/>
      <c r="G216" s="25"/>
      <c r="H216" s="25"/>
      <c r="I216" s="26">
        <f>SUM(I217:I220)</f>
        <v>-275.2</v>
      </c>
      <c r="J216" s="26">
        <f>SUM(J217:J219)</f>
        <v>0</v>
      </c>
      <c r="K216" s="297">
        <f>SUM(K217:K219)</f>
        <v>1035000</v>
      </c>
    </row>
    <row r="217" spans="1:11" ht="110.25">
      <c r="A217" s="102" t="s">
        <v>583</v>
      </c>
      <c r="B217" s="22" t="s">
        <v>135</v>
      </c>
      <c r="C217" s="22" t="s">
        <v>344</v>
      </c>
      <c r="D217" s="22" t="s">
        <v>167</v>
      </c>
      <c r="E217" s="22" t="s">
        <v>122</v>
      </c>
      <c r="F217" s="22" t="s">
        <v>538</v>
      </c>
      <c r="G217" s="22" t="s">
        <v>586</v>
      </c>
      <c r="H217" s="22" t="s">
        <v>114</v>
      </c>
      <c r="I217" s="128"/>
      <c r="J217" s="128"/>
      <c r="K217" s="409">
        <v>1035000</v>
      </c>
    </row>
    <row r="218" spans="1:11" ht="78.75">
      <c r="A218" s="94" t="s">
        <v>1041</v>
      </c>
      <c r="B218" s="22" t="s">
        <v>135</v>
      </c>
      <c r="C218" s="22" t="s">
        <v>344</v>
      </c>
      <c r="D218" s="22" t="s">
        <v>19</v>
      </c>
      <c r="E218" s="22" t="s">
        <v>71</v>
      </c>
      <c r="F218" s="22" t="s">
        <v>123</v>
      </c>
      <c r="G218" s="22" t="s">
        <v>1073</v>
      </c>
      <c r="H218" s="22" t="s">
        <v>169</v>
      </c>
      <c r="I218" s="128"/>
      <c r="J218" s="128"/>
      <c r="K218" s="281"/>
    </row>
    <row r="219" spans="1:11" ht="95.25" thickBot="1">
      <c r="A219" s="108" t="s">
        <v>989</v>
      </c>
      <c r="B219" s="27" t="s">
        <v>135</v>
      </c>
      <c r="C219" s="27" t="s">
        <v>344</v>
      </c>
      <c r="D219" s="27" t="s">
        <v>19</v>
      </c>
      <c r="E219" s="27" t="s">
        <v>71</v>
      </c>
      <c r="F219" s="27" t="s">
        <v>250</v>
      </c>
      <c r="G219" s="27" t="s">
        <v>1074</v>
      </c>
      <c r="H219" s="27" t="s">
        <v>169</v>
      </c>
      <c r="I219" s="129"/>
      <c r="J219" s="129"/>
      <c r="K219" s="282"/>
    </row>
    <row r="220" spans="1:11" ht="32.25" thickBot="1">
      <c r="A220" s="28" t="s">
        <v>118</v>
      </c>
      <c r="B220" s="29" t="s">
        <v>117</v>
      </c>
      <c r="C220" s="29"/>
      <c r="D220" s="29"/>
      <c r="E220" s="29"/>
      <c r="F220" s="29"/>
      <c r="G220" s="29"/>
      <c r="H220" s="29"/>
      <c r="I220" s="169">
        <f>I221</f>
        <v>-275.2</v>
      </c>
      <c r="J220" s="169">
        <f>J221+J230</f>
        <v>0</v>
      </c>
      <c r="K220" s="30">
        <f>K221+K230</f>
        <v>3999990</v>
      </c>
    </row>
    <row r="221" spans="1:11" ht="15.75">
      <c r="A221" s="32" t="s">
        <v>296</v>
      </c>
      <c r="B221" s="31" t="s">
        <v>117</v>
      </c>
      <c r="C221" s="31" t="s">
        <v>297</v>
      </c>
      <c r="D221" s="31"/>
      <c r="E221" s="31"/>
      <c r="F221" s="31"/>
      <c r="G221" s="31"/>
      <c r="H221" s="31"/>
      <c r="I221" s="168">
        <f>SUM(I223:I227)</f>
        <v>-275.2</v>
      </c>
      <c r="J221" s="168">
        <f>SUM(J222,J226,J228)</f>
        <v>0</v>
      </c>
      <c r="K221" s="295">
        <f>SUM(K222,K226,K228)</f>
        <v>3997990</v>
      </c>
    </row>
    <row r="222" spans="1:11" ht="47.25">
      <c r="A222" s="296" t="s">
        <v>661</v>
      </c>
      <c r="B222" s="25" t="s">
        <v>117</v>
      </c>
      <c r="C222" s="25" t="s">
        <v>134</v>
      </c>
      <c r="D222" s="25"/>
      <c r="E222" s="25"/>
      <c r="F222" s="25"/>
      <c r="G222" s="25"/>
      <c r="H222" s="25"/>
      <c r="I222" s="26"/>
      <c r="J222" s="26">
        <f>SUM(J223:J225)</f>
        <v>0</v>
      </c>
      <c r="K222" s="297">
        <f>SUM(K223:K225)</f>
        <v>3993000</v>
      </c>
    </row>
    <row r="223" spans="1:11" ht="110.25">
      <c r="A223" s="33" t="s">
        <v>588</v>
      </c>
      <c r="B223" s="23" t="s">
        <v>117</v>
      </c>
      <c r="C223" s="23" t="s">
        <v>134</v>
      </c>
      <c r="D223" s="23" t="s">
        <v>309</v>
      </c>
      <c r="E223" s="23" t="s">
        <v>71</v>
      </c>
      <c r="F223" s="23" t="s">
        <v>72</v>
      </c>
      <c r="G223" s="23" t="s">
        <v>589</v>
      </c>
      <c r="H223" s="22" t="s">
        <v>168</v>
      </c>
      <c r="I223" s="128">
        <v>-216</v>
      </c>
      <c r="J223" s="154"/>
      <c r="K223" s="158">
        <v>3687757.6</v>
      </c>
    </row>
    <row r="224" spans="1:11" ht="63">
      <c r="A224" s="33" t="s">
        <v>653</v>
      </c>
      <c r="B224" s="23" t="s">
        <v>117</v>
      </c>
      <c r="C224" s="23" t="s">
        <v>134</v>
      </c>
      <c r="D224" s="23" t="s">
        <v>309</v>
      </c>
      <c r="E224" s="23" t="s">
        <v>71</v>
      </c>
      <c r="F224" s="23" t="s">
        <v>72</v>
      </c>
      <c r="G224" s="23" t="s">
        <v>589</v>
      </c>
      <c r="H224" s="22" t="s">
        <v>169</v>
      </c>
      <c r="I224" s="128">
        <v>-53.2</v>
      </c>
      <c r="J224" s="128"/>
      <c r="K224" s="158">
        <v>305242.4</v>
      </c>
    </row>
    <row r="225" spans="1:11" ht="47.25">
      <c r="A225" s="33" t="s">
        <v>489</v>
      </c>
      <c r="B225" s="23" t="s">
        <v>117</v>
      </c>
      <c r="C225" s="23" t="s">
        <v>134</v>
      </c>
      <c r="D225" s="23" t="s">
        <v>309</v>
      </c>
      <c r="E225" s="23" t="s">
        <v>71</v>
      </c>
      <c r="F225" s="23" t="s">
        <v>72</v>
      </c>
      <c r="G225" s="23" t="s">
        <v>589</v>
      </c>
      <c r="H225" s="22" t="s">
        <v>170</v>
      </c>
      <c r="I225" s="128">
        <v>-6</v>
      </c>
      <c r="J225" s="128"/>
      <c r="K225" s="158"/>
    </row>
    <row r="226" spans="1:11" ht="27.75" customHeight="1">
      <c r="A226" s="318" t="s">
        <v>662</v>
      </c>
      <c r="B226" s="290" t="s">
        <v>117</v>
      </c>
      <c r="C226" s="290" t="s">
        <v>279</v>
      </c>
      <c r="D226" s="206"/>
      <c r="E226" s="206"/>
      <c r="F226" s="206"/>
      <c r="G226" s="206"/>
      <c r="H226" s="206"/>
      <c r="I226" s="291"/>
      <c r="J226" s="292">
        <f>J227</f>
        <v>0</v>
      </c>
      <c r="K226" s="319">
        <f>K227</f>
        <v>4990</v>
      </c>
    </row>
    <row r="227" spans="1:11" ht="50.25" customHeight="1">
      <c r="A227" s="87" t="s">
        <v>982</v>
      </c>
      <c r="B227" s="22" t="s">
        <v>117</v>
      </c>
      <c r="C227" s="22" t="s">
        <v>279</v>
      </c>
      <c r="D227" s="22" t="s">
        <v>590</v>
      </c>
      <c r="E227" s="22" t="s">
        <v>122</v>
      </c>
      <c r="F227" s="22" t="s">
        <v>538</v>
      </c>
      <c r="G227" s="22" t="s">
        <v>591</v>
      </c>
      <c r="H227" s="22" t="s">
        <v>54</v>
      </c>
      <c r="I227" s="128"/>
      <c r="J227" s="128"/>
      <c r="K227" s="272">
        <v>4990</v>
      </c>
    </row>
    <row r="228" spans="1:11" ht="19.5" customHeight="1">
      <c r="A228" s="318" t="s">
        <v>331</v>
      </c>
      <c r="B228" s="290" t="s">
        <v>117</v>
      </c>
      <c r="C228" s="290" t="s">
        <v>332</v>
      </c>
      <c r="D228" s="206"/>
      <c r="E228" s="206"/>
      <c r="F228" s="206"/>
      <c r="G228" s="206"/>
      <c r="H228" s="206"/>
      <c r="I228" s="291"/>
      <c r="J228" s="292">
        <f>J229</f>
        <v>0</v>
      </c>
      <c r="K228" s="319">
        <f>K229</f>
        <v>0</v>
      </c>
    </row>
    <row r="229" spans="1:11" ht="159" customHeight="1">
      <c r="A229" s="479" t="s">
        <v>1165</v>
      </c>
      <c r="B229" s="22" t="s">
        <v>117</v>
      </c>
      <c r="C229" s="22" t="s">
        <v>332</v>
      </c>
      <c r="D229" s="22" t="s">
        <v>167</v>
      </c>
      <c r="E229" s="22" t="s">
        <v>122</v>
      </c>
      <c r="F229" s="22" t="s">
        <v>538</v>
      </c>
      <c r="G229" s="22" t="s">
        <v>668</v>
      </c>
      <c r="H229" s="22" t="s">
        <v>170</v>
      </c>
      <c r="I229" s="128"/>
      <c r="J229" s="128"/>
      <c r="K229" s="50"/>
    </row>
    <row r="230" spans="1:11" ht="15.75">
      <c r="A230" s="418" t="s">
        <v>264</v>
      </c>
      <c r="B230" s="290" t="s">
        <v>117</v>
      </c>
      <c r="C230" s="290" t="s">
        <v>265</v>
      </c>
      <c r="D230" s="290"/>
      <c r="E230" s="290"/>
      <c r="F230" s="290"/>
      <c r="G230" s="290"/>
      <c r="H230" s="290"/>
      <c r="I230" s="412"/>
      <c r="J230" s="292">
        <f>J231</f>
        <v>0</v>
      </c>
      <c r="K230" s="419">
        <f>K231</f>
        <v>2000</v>
      </c>
    </row>
    <row r="231" spans="1:11" ht="15.75">
      <c r="A231" s="418" t="s">
        <v>331</v>
      </c>
      <c r="B231" s="290" t="s">
        <v>117</v>
      </c>
      <c r="C231" s="290" t="s">
        <v>344</v>
      </c>
      <c r="D231" s="290"/>
      <c r="E231" s="290"/>
      <c r="F231" s="290"/>
      <c r="G231" s="290"/>
      <c r="H231" s="290"/>
      <c r="I231" s="412"/>
      <c r="J231" s="292">
        <f>SUM(J232:J232)</f>
        <v>0</v>
      </c>
      <c r="K231" s="292">
        <f>SUM(K232:K232)</f>
        <v>2000</v>
      </c>
    </row>
    <row r="232" spans="1:11" ht="61.5" customHeight="1">
      <c r="A232" s="33" t="s">
        <v>1215</v>
      </c>
      <c r="B232" s="22" t="s">
        <v>117</v>
      </c>
      <c r="C232" s="22" t="s">
        <v>344</v>
      </c>
      <c r="D232" s="22" t="s">
        <v>19</v>
      </c>
      <c r="E232" s="22" t="s">
        <v>71</v>
      </c>
      <c r="F232" s="22" t="s">
        <v>123</v>
      </c>
      <c r="G232" s="22" t="s">
        <v>1210</v>
      </c>
      <c r="H232" s="22" t="s">
        <v>169</v>
      </c>
      <c r="I232" s="128"/>
      <c r="J232" s="128"/>
      <c r="K232" s="409">
        <v>2000</v>
      </c>
    </row>
    <row r="233" spans="1:13" s="219" customFormat="1" ht="32.25" thickBot="1">
      <c r="A233" s="414" t="s">
        <v>259</v>
      </c>
      <c r="B233" s="415" t="s">
        <v>307</v>
      </c>
      <c r="C233" s="415"/>
      <c r="D233" s="415"/>
      <c r="E233" s="415"/>
      <c r="F233" s="415"/>
      <c r="G233" s="415"/>
      <c r="H233" s="415"/>
      <c r="I233" s="416">
        <f>I235</f>
        <v>1400</v>
      </c>
      <c r="J233" s="416">
        <f>J234+J238</f>
        <v>0</v>
      </c>
      <c r="K233" s="417">
        <f>K234+K238</f>
        <v>1328234.02</v>
      </c>
      <c r="M233" s="536"/>
    </row>
    <row r="234" spans="1:11" ht="15.75">
      <c r="A234" s="32" t="s">
        <v>296</v>
      </c>
      <c r="B234" s="224" t="s">
        <v>307</v>
      </c>
      <c r="C234" s="224" t="s">
        <v>297</v>
      </c>
      <c r="D234" s="224"/>
      <c r="E234" s="224"/>
      <c r="F234" s="224"/>
      <c r="G234" s="224"/>
      <c r="H234" s="224"/>
      <c r="I234" s="225"/>
      <c r="J234" s="225">
        <f>J235</f>
        <v>0</v>
      </c>
      <c r="K234" s="320">
        <f>K235</f>
        <v>1328234.02</v>
      </c>
    </row>
    <row r="235" spans="1:11" ht="47.25">
      <c r="A235" s="296" t="s">
        <v>661</v>
      </c>
      <c r="B235" s="25" t="s">
        <v>307</v>
      </c>
      <c r="C235" s="25" t="s">
        <v>134</v>
      </c>
      <c r="D235" s="25"/>
      <c r="E235" s="25"/>
      <c r="F235" s="25"/>
      <c r="G235" s="25"/>
      <c r="H235" s="25"/>
      <c r="I235" s="26">
        <f>SUM(I236:I237)</f>
        <v>1400</v>
      </c>
      <c r="J235" s="26">
        <f>SUM(J236:J237)</f>
        <v>0</v>
      </c>
      <c r="K235" s="297">
        <f>SUM(K236:K237)</f>
        <v>1328234.02</v>
      </c>
    </row>
    <row r="236" spans="1:11" ht="94.5">
      <c r="A236" s="87" t="s">
        <v>381</v>
      </c>
      <c r="B236" s="23" t="s">
        <v>307</v>
      </c>
      <c r="C236" s="23" t="s">
        <v>134</v>
      </c>
      <c r="D236" s="23" t="s">
        <v>123</v>
      </c>
      <c r="E236" s="23" t="s">
        <v>61</v>
      </c>
      <c r="F236" s="23" t="s">
        <v>123</v>
      </c>
      <c r="G236" s="23" t="s">
        <v>592</v>
      </c>
      <c r="H236" s="22" t="s">
        <v>168</v>
      </c>
      <c r="I236" s="128"/>
      <c r="J236" s="128"/>
      <c r="K236" s="158">
        <v>1101757.62</v>
      </c>
    </row>
    <row r="237" spans="1:11" ht="48.75" customHeight="1">
      <c r="A237" s="87" t="s">
        <v>638</v>
      </c>
      <c r="B237" s="23" t="s">
        <v>307</v>
      </c>
      <c r="C237" s="23" t="s">
        <v>134</v>
      </c>
      <c r="D237" s="23" t="s">
        <v>123</v>
      </c>
      <c r="E237" s="23" t="s">
        <v>61</v>
      </c>
      <c r="F237" s="23" t="s">
        <v>123</v>
      </c>
      <c r="G237" s="23" t="s">
        <v>592</v>
      </c>
      <c r="H237" s="22" t="s">
        <v>169</v>
      </c>
      <c r="I237" s="128">
        <v>1400</v>
      </c>
      <c r="J237" s="128"/>
      <c r="K237" s="158">
        <v>226476.4</v>
      </c>
    </row>
    <row r="238" spans="1:12" ht="15.75">
      <c r="A238" s="296" t="s">
        <v>264</v>
      </c>
      <c r="B238" s="25" t="s">
        <v>307</v>
      </c>
      <c r="C238" s="25" t="s">
        <v>265</v>
      </c>
      <c r="D238" s="206"/>
      <c r="E238" s="206"/>
      <c r="F238" s="206"/>
      <c r="G238" s="206"/>
      <c r="H238" s="206"/>
      <c r="I238" s="291"/>
      <c r="J238" s="292">
        <f>J239</f>
        <v>0</v>
      </c>
      <c r="K238" s="319">
        <f>K239</f>
        <v>0</v>
      </c>
      <c r="L238" s="220"/>
    </row>
    <row r="239" spans="1:12" ht="15.75">
      <c r="A239" s="296" t="s">
        <v>331</v>
      </c>
      <c r="B239" s="25" t="s">
        <v>307</v>
      </c>
      <c r="C239" s="25" t="s">
        <v>344</v>
      </c>
      <c r="D239" s="25"/>
      <c r="E239" s="25"/>
      <c r="F239" s="25"/>
      <c r="G239" s="25"/>
      <c r="H239" s="25"/>
      <c r="I239" s="26">
        <f>I240</f>
        <v>0</v>
      </c>
      <c r="J239" s="26">
        <f>J240+J241</f>
        <v>0</v>
      </c>
      <c r="K239" s="297">
        <f>K240+K241</f>
        <v>0</v>
      </c>
      <c r="L239" s="220"/>
    </row>
    <row r="240" spans="1:14" ht="66" customHeight="1">
      <c r="A240" s="33" t="s">
        <v>985</v>
      </c>
      <c r="B240" s="22" t="s">
        <v>307</v>
      </c>
      <c r="C240" s="22" t="s">
        <v>344</v>
      </c>
      <c r="D240" s="22" t="s">
        <v>19</v>
      </c>
      <c r="E240" s="22" t="s">
        <v>71</v>
      </c>
      <c r="F240" s="22" t="s">
        <v>72</v>
      </c>
      <c r="G240" s="22" t="s">
        <v>946</v>
      </c>
      <c r="H240" s="22" t="s">
        <v>169</v>
      </c>
      <c r="I240" s="128"/>
      <c r="J240" s="128"/>
      <c r="K240" s="409"/>
      <c r="L240" s="221"/>
      <c r="M240" s="537"/>
      <c r="N240" s="229"/>
    </row>
    <row r="241" spans="1:14" ht="64.5" customHeight="1" thickBot="1">
      <c r="A241" s="94" t="s">
        <v>1039</v>
      </c>
      <c r="B241" s="27" t="s">
        <v>307</v>
      </c>
      <c r="C241" s="27" t="s">
        <v>344</v>
      </c>
      <c r="D241" s="27" t="s">
        <v>19</v>
      </c>
      <c r="E241" s="27" t="s">
        <v>71</v>
      </c>
      <c r="F241" s="27" t="s">
        <v>123</v>
      </c>
      <c r="G241" s="27" t="s">
        <v>1075</v>
      </c>
      <c r="H241" s="27" t="s">
        <v>169</v>
      </c>
      <c r="I241" s="129"/>
      <c r="J241" s="129"/>
      <c r="K241" s="410"/>
      <c r="L241" s="221"/>
      <c r="M241" s="537"/>
      <c r="N241" s="229"/>
    </row>
    <row r="242" spans="1:14" ht="16.5" thickBot="1">
      <c r="A242" s="28" t="s">
        <v>1373</v>
      </c>
      <c r="B242" s="29"/>
      <c r="C242" s="29"/>
      <c r="D242" s="29"/>
      <c r="E242" s="29"/>
      <c r="F242" s="29"/>
      <c r="G242" s="29"/>
      <c r="H242" s="29"/>
      <c r="I242" s="169" t="e">
        <f>I11+#REF!+I133+I145+I220+I233</f>
        <v>#REF!</v>
      </c>
      <c r="J242" s="169">
        <f>J11+J133+J145+J220+J233</f>
        <v>5935706.8100000005</v>
      </c>
      <c r="K242" s="30">
        <f>K11+K133+K145+K220+K233</f>
        <v>324736749.2</v>
      </c>
      <c r="L242" s="220"/>
      <c r="M242" s="538"/>
      <c r="N242" s="231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  <row r="269" ht="15">
      <c r="K269" s="24"/>
    </row>
    <row r="270" ht="15">
      <c r="K270" s="24"/>
    </row>
    <row r="271" ht="15">
      <c r="K271" s="24"/>
    </row>
    <row r="272" ht="15">
      <c r="K272" s="24"/>
    </row>
    <row r="273" ht="15">
      <c r="K273" s="24"/>
    </row>
    <row r="274" ht="15">
      <c r="K274" s="24"/>
    </row>
    <row r="275" ht="15">
      <c r="K275" s="24"/>
    </row>
    <row r="276" ht="15">
      <c r="K276" s="24"/>
    </row>
    <row r="277" ht="15">
      <c r="K277" s="24"/>
    </row>
    <row r="278" ht="15">
      <c r="K278" s="24"/>
    </row>
    <row r="279" ht="15">
      <c r="K279" s="24"/>
    </row>
    <row r="280" ht="15">
      <c r="K280" s="24"/>
    </row>
    <row r="281" ht="15">
      <c r="K281" s="24"/>
    </row>
    <row r="282" ht="15">
      <c r="K282" s="24"/>
    </row>
    <row r="283" ht="15">
      <c r="K283" s="24"/>
    </row>
    <row r="284" ht="15">
      <c r="K284" s="24"/>
    </row>
  </sheetData>
  <sheetProtection/>
  <mergeCells count="10">
    <mergeCell ref="C8:C9"/>
    <mergeCell ref="H8:H9"/>
    <mergeCell ref="D8:G8"/>
    <mergeCell ref="B2:K2"/>
    <mergeCell ref="B1:K1"/>
    <mergeCell ref="B3:K3"/>
    <mergeCell ref="A5:K6"/>
    <mergeCell ref="I8:K8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8"/>
  <sheetViews>
    <sheetView zoomScalePageLayoutView="0" workbookViewId="0" topLeftCell="A217">
      <selection activeCell="G226" sqref="G226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8.140625" style="0" customWidth="1"/>
    <col min="11" max="11" width="17.57421875" style="20" customWidth="1"/>
    <col min="12" max="12" width="6.7109375" style="0" customWidth="1"/>
    <col min="13" max="13" width="15.421875" style="0" customWidth="1"/>
    <col min="14" max="14" width="12.28125" style="0" customWidth="1"/>
  </cols>
  <sheetData>
    <row r="1" spans="1:11" ht="14.25">
      <c r="A1" s="17"/>
      <c r="B1" s="609" t="s">
        <v>1086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3.5">
      <c r="A2" s="18"/>
      <c r="B2" s="609" t="s">
        <v>161</v>
      </c>
      <c r="C2" s="609"/>
      <c r="D2" s="609"/>
      <c r="E2" s="609"/>
      <c r="F2" s="609"/>
      <c r="G2" s="609"/>
      <c r="H2" s="609"/>
      <c r="I2" s="609"/>
      <c r="J2" s="609"/>
      <c r="K2" s="609"/>
    </row>
    <row r="3" spans="1:11" ht="15">
      <c r="A3" s="19"/>
      <c r="B3" s="609" t="s">
        <v>1327</v>
      </c>
      <c r="C3" s="609"/>
      <c r="D3" s="609"/>
      <c r="E3" s="609"/>
      <c r="F3" s="609"/>
      <c r="G3" s="609"/>
      <c r="H3" s="609"/>
      <c r="I3" s="609"/>
      <c r="J3" s="609"/>
      <c r="K3" s="60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70" t="s">
        <v>1189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</row>
    <row r="6" spans="1:11" ht="21" customHeight="1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20.25" customHeight="1" thickBot="1">
      <c r="A8" s="604" t="s">
        <v>163</v>
      </c>
      <c r="B8" s="604" t="s">
        <v>162</v>
      </c>
      <c r="C8" s="604" t="s">
        <v>293</v>
      </c>
      <c r="D8" s="606" t="s">
        <v>294</v>
      </c>
      <c r="E8" s="607"/>
      <c r="F8" s="607"/>
      <c r="G8" s="608"/>
      <c r="H8" s="604" t="s">
        <v>295</v>
      </c>
      <c r="I8" s="610" t="s">
        <v>216</v>
      </c>
      <c r="J8" s="602"/>
      <c r="K8" s="611"/>
    </row>
    <row r="9" spans="1:11" ht="26.25" thickBot="1">
      <c r="A9" s="605"/>
      <c r="B9" s="605"/>
      <c r="C9" s="605"/>
      <c r="D9" s="45" t="s">
        <v>106</v>
      </c>
      <c r="E9" s="45" t="s">
        <v>107</v>
      </c>
      <c r="F9" s="45" t="s">
        <v>527</v>
      </c>
      <c r="G9" s="45" t="s">
        <v>528</v>
      </c>
      <c r="H9" s="605"/>
      <c r="I9" s="138" t="s">
        <v>236</v>
      </c>
      <c r="J9" s="458" t="s">
        <v>692</v>
      </c>
      <c r="K9" s="459" t="s">
        <v>693</v>
      </c>
    </row>
    <row r="10" spans="1:11" ht="16.5" thickBot="1">
      <c r="A10" s="134" t="s">
        <v>71</v>
      </c>
      <c r="B10" s="135" t="s">
        <v>61</v>
      </c>
      <c r="C10" s="135" t="s">
        <v>241</v>
      </c>
      <c r="D10" s="135" t="s">
        <v>147</v>
      </c>
      <c r="E10" s="135" t="s">
        <v>96</v>
      </c>
      <c r="F10" s="135">
        <v>6</v>
      </c>
      <c r="G10" s="135">
        <v>7</v>
      </c>
      <c r="H10" s="135">
        <v>8</v>
      </c>
      <c r="I10" s="136" t="s">
        <v>97</v>
      </c>
      <c r="J10" s="136">
        <v>9</v>
      </c>
      <c r="K10" s="137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94" t="e">
        <f>I12+I48+I51+I73+I89+I95+I108+I120</f>
        <v>#REF!</v>
      </c>
      <c r="J11" s="169">
        <f>J12+J48+J51+J73+J89+J95+J108+J120</f>
        <v>76987935.39999998</v>
      </c>
      <c r="K11" s="30">
        <f>K12+K48+K51+K73+K89+K95+K108+K120</f>
        <v>66157209.099999994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93">
        <f>I15+I22</f>
        <v>-1006</v>
      </c>
      <c r="J12" s="168">
        <f>J13+J15+J22</f>
        <v>35790537.519999996</v>
      </c>
      <c r="K12" s="295">
        <f>K13+K15+K22</f>
        <v>35378656.08</v>
      </c>
    </row>
    <row r="13" spans="1:11" ht="47.25">
      <c r="A13" s="296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9">
        <f>I14</f>
        <v>0</v>
      </c>
      <c r="J13" s="26">
        <f>J14</f>
        <v>1244074</v>
      </c>
      <c r="K13" s="297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8"/>
      <c r="J14" s="154">
        <v>1244074</v>
      </c>
      <c r="K14" s="485">
        <v>1244074</v>
      </c>
    </row>
    <row r="15" spans="1:11" ht="70.5" customHeight="1">
      <c r="A15" s="296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9">
        <f>SUM(I16:I21)</f>
        <v>-635.0999999999999</v>
      </c>
      <c r="J15" s="26">
        <f>SUM(J16:J21)</f>
        <v>20811840.03</v>
      </c>
      <c r="K15" s="297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30">
        <v>446.5</v>
      </c>
      <c r="J16" s="171">
        <v>18762936</v>
      </c>
      <c r="K16" s="158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30">
        <v>-1281.6</v>
      </c>
      <c r="J17" s="171">
        <v>1575281.03</v>
      </c>
      <c r="K17" s="272">
        <v>1575281.03</v>
      </c>
    </row>
    <row r="18" spans="1:11" ht="50.25" customHeight="1">
      <c r="A18" s="87" t="s">
        <v>1141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30"/>
      <c r="J18" s="171"/>
      <c r="K18" s="272"/>
    </row>
    <row r="19" spans="1:11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30">
        <v>200</v>
      </c>
      <c r="J19" s="171">
        <v>58000</v>
      </c>
      <c r="K19" s="486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8">
        <v>5.3</v>
      </c>
      <c r="J20" s="154">
        <v>399528</v>
      </c>
      <c r="K20" s="485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8">
        <v>-5.3</v>
      </c>
      <c r="J21" s="154">
        <v>16095</v>
      </c>
      <c r="K21" s="485">
        <v>16095</v>
      </c>
    </row>
    <row r="22" spans="1:11" ht="15.75">
      <c r="A22" s="296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1">
        <f>SUM(I28:I36)</f>
        <v>-370.90000000000003</v>
      </c>
      <c r="J22" s="487">
        <f>SUM(J23:J47)</f>
        <v>13734623.489999998</v>
      </c>
      <c r="K22" s="487">
        <f>SUM(K23:K47)</f>
        <v>13322742.05</v>
      </c>
    </row>
    <row r="23" spans="1:11" ht="94.5">
      <c r="A23" s="301" t="s">
        <v>1079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3"/>
      <c r="J23" s="488">
        <v>3359793</v>
      </c>
      <c r="K23" s="486">
        <v>3359793</v>
      </c>
    </row>
    <row r="24" spans="1:11" ht="63">
      <c r="A24" s="301" t="s">
        <v>1077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3"/>
      <c r="J24" s="488">
        <v>4094558.35</v>
      </c>
      <c r="K24" s="486">
        <v>3725609.17</v>
      </c>
    </row>
    <row r="25" spans="1:11" ht="47.25">
      <c r="A25" s="301" t="s">
        <v>1078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3"/>
      <c r="J25" s="488">
        <v>132000</v>
      </c>
      <c r="K25" s="486">
        <v>132000</v>
      </c>
    </row>
    <row r="26" spans="1:11" ht="86.25" customHeight="1">
      <c r="A26" s="33" t="s">
        <v>999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8"/>
      <c r="J26" s="154">
        <v>96000</v>
      </c>
      <c r="K26" s="485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3"/>
      <c r="J27" s="488">
        <v>10809.5</v>
      </c>
      <c r="K27" s="486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30">
        <v>50</v>
      </c>
      <c r="J28" s="171">
        <v>547074</v>
      </c>
      <c r="K28" s="272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8">
        <v>-13.8</v>
      </c>
      <c r="J29" s="154">
        <v>386105</v>
      </c>
      <c r="K29" s="485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30">
        <v>-360</v>
      </c>
      <c r="J30" s="171">
        <v>700000</v>
      </c>
      <c r="K30" s="272">
        <v>700000</v>
      </c>
      <c r="N30" s="49"/>
    </row>
    <row r="31" spans="1:14" ht="94.5" customHeight="1">
      <c r="A31" s="33" t="s">
        <v>726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746</v>
      </c>
      <c r="H31" s="23" t="s">
        <v>169</v>
      </c>
      <c r="I31" s="130"/>
      <c r="J31" s="171">
        <v>1484164</v>
      </c>
      <c r="K31" s="272">
        <v>1484164</v>
      </c>
      <c r="N31" s="49"/>
    </row>
    <row r="32" spans="1:11" ht="126">
      <c r="A32" s="83" t="s">
        <v>1062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8">
        <v>-47.1</v>
      </c>
      <c r="J32" s="154">
        <v>81200</v>
      </c>
      <c r="K32" s="485">
        <v>81200</v>
      </c>
    </row>
    <row r="33" spans="1:11" ht="47.25">
      <c r="A33" s="84" t="s">
        <v>670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8"/>
      <c r="J33" s="154">
        <v>44022</v>
      </c>
      <c r="K33" s="485">
        <v>44022</v>
      </c>
    </row>
    <row r="34" spans="1:11" ht="111.75" customHeight="1">
      <c r="A34" s="84" t="s">
        <v>1115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8"/>
      <c r="J34" s="154">
        <v>238349.56</v>
      </c>
      <c r="K34" s="485">
        <v>217657.3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701</v>
      </c>
      <c r="H35" s="22" t="s">
        <v>169</v>
      </c>
      <c r="I35" s="128"/>
      <c r="J35" s="154">
        <v>115836</v>
      </c>
      <c r="K35" s="485">
        <v>115836</v>
      </c>
    </row>
    <row r="36" spans="1:11" ht="78.75">
      <c r="A36" s="87" t="s">
        <v>687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688</v>
      </c>
      <c r="H36" s="22" t="s">
        <v>169</v>
      </c>
      <c r="I36" s="128"/>
      <c r="J36" s="154">
        <v>119659.25</v>
      </c>
      <c r="K36" s="485">
        <v>119659.25</v>
      </c>
    </row>
    <row r="37" spans="1:11" ht="63">
      <c r="A37" s="87" t="s">
        <v>1014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1076</v>
      </c>
      <c r="H37" s="22" t="s">
        <v>169</v>
      </c>
      <c r="I37" s="128"/>
      <c r="J37" s="154">
        <v>816533.33</v>
      </c>
      <c r="K37" s="485">
        <v>816533.33</v>
      </c>
    </row>
    <row r="38" spans="1:11" ht="114.75" customHeight="1">
      <c r="A38" s="108" t="s">
        <v>1091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763</v>
      </c>
      <c r="H38" s="22" t="s">
        <v>168</v>
      </c>
      <c r="I38" s="128"/>
      <c r="J38" s="154">
        <v>15000</v>
      </c>
      <c r="K38" s="485">
        <v>15000</v>
      </c>
    </row>
    <row r="39" spans="1:11" ht="78.75" customHeight="1">
      <c r="A39" s="108" t="s">
        <v>1092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1094</v>
      </c>
      <c r="H39" s="22" t="s">
        <v>169</v>
      </c>
      <c r="I39" s="128"/>
      <c r="J39" s="154">
        <v>5000</v>
      </c>
      <c r="K39" s="485">
        <v>5000</v>
      </c>
    </row>
    <row r="40" spans="1:11" ht="63" customHeight="1">
      <c r="A40" s="249" t="s">
        <v>1058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1063</v>
      </c>
      <c r="H40" s="22" t="s">
        <v>169</v>
      </c>
      <c r="I40" s="128"/>
      <c r="J40" s="154">
        <v>37400</v>
      </c>
      <c r="K40" s="485">
        <v>37400</v>
      </c>
    </row>
    <row r="41" spans="1:11" ht="63" customHeight="1">
      <c r="A41" s="87" t="s">
        <v>1216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764</v>
      </c>
      <c r="H41" s="22" t="s">
        <v>169</v>
      </c>
      <c r="I41" s="128"/>
      <c r="J41" s="154">
        <v>10000</v>
      </c>
      <c r="K41" s="485"/>
    </row>
    <row r="42" spans="1:11" ht="63" customHeight="1">
      <c r="A42" s="87" t="s">
        <v>1145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1131</v>
      </c>
      <c r="H42" s="22" t="s">
        <v>169</v>
      </c>
      <c r="I42" s="128"/>
      <c r="J42" s="154">
        <v>12240</v>
      </c>
      <c r="K42" s="485"/>
    </row>
    <row r="43" spans="1:11" ht="63" customHeight="1">
      <c r="A43" s="87" t="s">
        <v>836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837</v>
      </c>
      <c r="H43" s="22" t="s">
        <v>169</v>
      </c>
      <c r="I43" s="128"/>
      <c r="J43" s="154"/>
      <c r="K43" s="485"/>
    </row>
    <row r="44" spans="1:11" ht="175.5" customHeight="1">
      <c r="A44" s="87" t="s">
        <v>669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668</v>
      </c>
      <c r="H44" s="22" t="s">
        <v>170</v>
      </c>
      <c r="I44" s="128"/>
      <c r="J44" s="154"/>
      <c r="K44" s="485"/>
    </row>
    <row r="45" spans="1:11" ht="110.25">
      <c r="A45" s="87" t="s">
        <v>1137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1140</v>
      </c>
      <c r="H45" s="22" t="s">
        <v>168</v>
      </c>
      <c r="I45" s="128"/>
      <c r="J45" s="154">
        <v>1356006.96</v>
      </c>
      <c r="K45" s="485">
        <v>1356006.96</v>
      </c>
    </row>
    <row r="46" spans="1:11" ht="63">
      <c r="A46" s="87" t="s">
        <v>1136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1140</v>
      </c>
      <c r="H46" s="22" t="s">
        <v>169</v>
      </c>
      <c r="I46" s="128"/>
      <c r="J46" s="154">
        <v>72872.54</v>
      </c>
      <c r="K46" s="485">
        <v>72872.54</v>
      </c>
    </row>
    <row r="47" spans="1:11" ht="47.25">
      <c r="A47" s="87" t="s">
        <v>1138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1140</v>
      </c>
      <c r="H47" s="22" t="s">
        <v>170</v>
      </c>
      <c r="I47" s="128"/>
      <c r="J47" s="154"/>
      <c r="K47" s="485"/>
    </row>
    <row r="48" spans="1:11" s="48" customFormat="1" ht="31.5">
      <c r="A48" s="296" t="s">
        <v>98</v>
      </c>
      <c r="B48" s="25" t="s">
        <v>158</v>
      </c>
      <c r="C48" s="25" t="s">
        <v>99</v>
      </c>
      <c r="D48" s="25"/>
      <c r="E48" s="25"/>
      <c r="F48" s="25"/>
      <c r="G48" s="25"/>
      <c r="H48" s="25"/>
      <c r="I48" s="26">
        <f aca="true" t="shared" si="0" ref="I48:K49">I49</f>
        <v>-30</v>
      </c>
      <c r="J48" s="26">
        <f t="shared" si="0"/>
        <v>350000</v>
      </c>
      <c r="K48" s="297">
        <f t="shared" si="0"/>
        <v>350000</v>
      </c>
    </row>
    <row r="49" spans="1:11" s="48" customFormat="1" ht="47.25">
      <c r="A49" s="296" t="s">
        <v>261</v>
      </c>
      <c r="B49" s="25" t="s">
        <v>158</v>
      </c>
      <c r="C49" s="25" t="s">
        <v>100</v>
      </c>
      <c r="D49" s="25"/>
      <c r="E49" s="25"/>
      <c r="F49" s="25"/>
      <c r="G49" s="25"/>
      <c r="H49" s="25"/>
      <c r="I49" s="26">
        <f t="shared" si="0"/>
        <v>-30</v>
      </c>
      <c r="J49" s="26">
        <f t="shared" si="0"/>
        <v>350000</v>
      </c>
      <c r="K49" s="297">
        <f>K50</f>
        <v>350000</v>
      </c>
    </row>
    <row r="50" spans="1:11" s="48" customFormat="1" ht="63">
      <c r="A50" s="87" t="s">
        <v>642</v>
      </c>
      <c r="B50" s="23" t="s">
        <v>158</v>
      </c>
      <c r="C50" s="23" t="s">
        <v>100</v>
      </c>
      <c r="D50" s="23" t="s">
        <v>67</v>
      </c>
      <c r="E50" s="23" t="s">
        <v>71</v>
      </c>
      <c r="F50" s="23" t="s">
        <v>123</v>
      </c>
      <c r="G50" s="23" t="s">
        <v>542</v>
      </c>
      <c r="H50" s="23" t="s">
        <v>169</v>
      </c>
      <c r="I50" s="130">
        <v>-30</v>
      </c>
      <c r="J50" s="171">
        <v>350000</v>
      </c>
      <c r="K50" s="272">
        <v>350000</v>
      </c>
    </row>
    <row r="51" spans="1:11" ht="15.75">
      <c r="A51" s="296" t="s">
        <v>101</v>
      </c>
      <c r="B51" s="25" t="s">
        <v>158</v>
      </c>
      <c r="C51" s="25" t="s">
        <v>102</v>
      </c>
      <c r="D51" s="25"/>
      <c r="E51" s="25"/>
      <c r="F51" s="25"/>
      <c r="G51" s="25"/>
      <c r="H51" s="25"/>
      <c r="I51" s="131" t="e">
        <f>I55+I66</f>
        <v>#REF!</v>
      </c>
      <c r="J51" s="487">
        <f>J52+J55+J66</f>
        <v>8894707.129999999</v>
      </c>
      <c r="K51" s="489">
        <f>K52+K55+K66</f>
        <v>8894707.129999999</v>
      </c>
    </row>
    <row r="52" spans="1:11" ht="15.75">
      <c r="A52" s="296" t="s">
        <v>755</v>
      </c>
      <c r="B52" s="25" t="s">
        <v>158</v>
      </c>
      <c r="C52" s="25" t="s">
        <v>754</v>
      </c>
      <c r="D52" s="25"/>
      <c r="E52" s="25"/>
      <c r="F52" s="25"/>
      <c r="G52" s="25"/>
      <c r="H52" s="25"/>
      <c r="I52" s="131"/>
      <c r="J52" s="487">
        <f>SUM(J53:J54)</f>
        <v>35736</v>
      </c>
      <c r="K52" s="489">
        <f>SUM(K53:K54)</f>
        <v>35736</v>
      </c>
    </row>
    <row r="53" spans="1:11" ht="141.75">
      <c r="A53" s="87" t="s">
        <v>657</v>
      </c>
      <c r="B53" s="23" t="s">
        <v>158</v>
      </c>
      <c r="C53" s="23" t="s">
        <v>754</v>
      </c>
      <c r="D53" s="23" t="s">
        <v>167</v>
      </c>
      <c r="E53" s="23" t="s">
        <v>122</v>
      </c>
      <c r="F53" s="23" t="s">
        <v>538</v>
      </c>
      <c r="G53" s="23" t="s">
        <v>756</v>
      </c>
      <c r="H53" s="23" t="s">
        <v>169</v>
      </c>
      <c r="I53" s="279"/>
      <c r="J53" s="490">
        <v>35736</v>
      </c>
      <c r="K53" s="491">
        <v>35736</v>
      </c>
    </row>
    <row r="54" spans="1:11" ht="145.5" customHeight="1">
      <c r="A54" s="99" t="s">
        <v>658</v>
      </c>
      <c r="B54" s="22" t="s">
        <v>158</v>
      </c>
      <c r="C54" s="22" t="s">
        <v>754</v>
      </c>
      <c r="D54" s="22" t="s">
        <v>167</v>
      </c>
      <c r="E54" s="22" t="s">
        <v>122</v>
      </c>
      <c r="F54" s="22" t="s">
        <v>538</v>
      </c>
      <c r="G54" s="22" t="s">
        <v>819</v>
      </c>
      <c r="H54" s="22" t="s">
        <v>169</v>
      </c>
      <c r="I54" s="128"/>
      <c r="J54" s="154"/>
      <c r="K54" s="485"/>
    </row>
    <row r="55" spans="1:11" ht="15.75">
      <c r="A55" s="296" t="s">
        <v>57</v>
      </c>
      <c r="B55" s="25" t="s">
        <v>158</v>
      </c>
      <c r="C55" s="25" t="s">
        <v>103</v>
      </c>
      <c r="D55" s="25"/>
      <c r="E55" s="25"/>
      <c r="F55" s="25"/>
      <c r="G55" s="25"/>
      <c r="H55" s="25"/>
      <c r="I55" s="109" t="e">
        <f>I56+#REF!+#REF!+#REF!</f>
        <v>#REF!</v>
      </c>
      <c r="J55" s="26">
        <f>SUM(J56:J65)</f>
        <v>8159637.8</v>
      </c>
      <c r="K55" s="297">
        <f>SUM(K56:K65)</f>
        <v>8159637.8</v>
      </c>
    </row>
    <row r="56" spans="1:11" ht="63">
      <c r="A56" s="84" t="s">
        <v>1005</v>
      </c>
      <c r="B56" s="23" t="s">
        <v>158</v>
      </c>
      <c r="C56" s="23" t="s">
        <v>103</v>
      </c>
      <c r="D56" s="23" t="s">
        <v>250</v>
      </c>
      <c r="E56" s="23" t="s">
        <v>71</v>
      </c>
      <c r="F56" s="23" t="s">
        <v>72</v>
      </c>
      <c r="G56" s="23" t="s">
        <v>543</v>
      </c>
      <c r="H56" s="23" t="s">
        <v>169</v>
      </c>
      <c r="I56" s="130">
        <v>-71.6</v>
      </c>
      <c r="J56" s="171">
        <v>4441354.1</v>
      </c>
      <c r="K56" s="272">
        <v>4441354.1</v>
      </c>
    </row>
    <row r="57" spans="1:11" ht="63">
      <c r="A57" s="84" t="s">
        <v>1006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1064</v>
      </c>
      <c r="H57" s="23" t="s">
        <v>169</v>
      </c>
      <c r="I57" s="130"/>
      <c r="J57" s="171">
        <v>3537846</v>
      </c>
      <c r="K57" s="272">
        <v>3537846</v>
      </c>
    </row>
    <row r="58" spans="1:11" ht="47.25">
      <c r="A58" s="84" t="s">
        <v>1022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1065</v>
      </c>
      <c r="H58" s="23" t="s">
        <v>169</v>
      </c>
      <c r="I58" s="130"/>
      <c r="J58" s="171">
        <v>30000</v>
      </c>
      <c r="K58" s="272">
        <v>30000</v>
      </c>
    </row>
    <row r="59" spans="1:11" ht="47.25">
      <c r="A59" s="84" t="s">
        <v>1103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1066</v>
      </c>
      <c r="H59" s="23" t="s">
        <v>169</v>
      </c>
      <c r="I59" s="130"/>
      <c r="J59" s="171">
        <v>130437.7</v>
      </c>
      <c r="K59" s="272">
        <v>130437.7</v>
      </c>
    </row>
    <row r="60" spans="1:11" ht="252">
      <c r="A60" s="84" t="s">
        <v>826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825</v>
      </c>
      <c r="H60" s="23" t="s">
        <v>54</v>
      </c>
      <c r="I60" s="130"/>
      <c r="J60" s="171"/>
      <c r="K60" s="272"/>
    </row>
    <row r="61" spans="1:11" ht="47.25">
      <c r="A61" s="84" t="s">
        <v>1007</v>
      </c>
      <c r="B61" s="23" t="s">
        <v>158</v>
      </c>
      <c r="C61" s="23" t="s">
        <v>103</v>
      </c>
      <c r="D61" s="23" t="s">
        <v>250</v>
      </c>
      <c r="E61" s="23" t="s">
        <v>61</v>
      </c>
      <c r="F61" s="23" t="s">
        <v>72</v>
      </c>
      <c r="G61" s="23" t="s">
        <v>684</v>
      </c>
      <c r="H61" s="23" t="s">
        <v>169</v>
      </c>
      <c r="I61" s="130"/>
      <c r="J61" s="171">
        <v>20000</v>
      </c>
      <c r="K61" s="272">
        <v>20000</v>
      </c>
    </row>
    <row r="62" spans="1:11" ht="78.75">
      <c r="A62" s="84" t="s">
        <v>1303</v>
      </c>
      <c r="B62" s="23" t="s">
        <v>158</v>
      </c>
      <c r="C62" s="23" t="s">
        <v>103</v>
      </c>
      <c r="D62" s="23" t="s">
        <v>1305</v>
      </c>
      <c r="E62" s="23" t="s">
        <v>71</v>
      </c>
      <c r="F62" s="23" t="s">
        <v>72</v>
      </c>
      <c r="G62" s="23" t="s">
        <v>1306</v>
      </c>
      <c r="H62" s="23" t="s">
        <v>169</v>
      </c>
      <c r="I62" s="130"/>
      <c r="J62" s="171"/>
      <c r="K62" s="272"/>
    </row>
    <row r="63" spans="1:11" ht="110.25">
      <c r="A63" s="84" t="s">
        <v>1304</v>
      </c>
      <c r="B63" s="23" t="s">
        <v>158</v>
      </c>
      <c r="C63" s="23" t="s">
        <v>103</v>
      </c>
      <c r="D63" s="23" t="s">
        <v>1305</v>
      </c>
      <c r="E63" s="23" t="s">
        <v>71</v>
      </c>
      <c r="F63" s="23" t="s">
        <v>72</v>
      </c>
      <c r="G63" s="23" t="s">
        <v>1307</v>
      </c>
      <c r="H63" s="23" t="s">
        <v>169</v>
      </c>
      <c r="I63" s="130"/>
      <c r="J63" s="171"/>
      <c r="K63" s="272"/>
    </row>
    <row r="64" spans="1:11" ht="110.25">
      <c r="A64" s="84" t="s">
        <v>1144</v>
      </c>
      <c r="B64" s="23" t="s">
        <v>158</v>
      </c>
      <c r="C64" s="23" t="s">
        <v>103</v>
      </c>
      <c r="D64" s="23" t="s">
        <v>250</v>
      </c>
      <c r="E64" s="23" t="s">
        <v>71</v>
      </c>
      <c r="F64" s="23" t="s">
        <v>72</v>
      </c>
      <c r="G64" s="23" t="s">
        <v>1143</v>
      </c>
      <c r="H64" s="23" t="s">
        <v>169</v>
      </c>
      <c r="I64" s="130"/>
      <c r="J64" s="171"/>
      <c r="K64" s="272"/>
    </row>
    <row r="65" spans="1:11" ht="94.5">
      <c r="A65" s="84" t="s">
        <v>1147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1149</v>
      </c>
      <c r="H65" s="23" t="s">
        <v>169</v>
      </c>
      <c r="I65" s="130"/>
      <c r="J65" s="171"/>
      <c r="K65" s="272"/>
    </row>
    <row r="66" spans="1:11" ht="15.75">
      <c r="A66" s="296" t="s">
        <v>104</v>
      </c>
      <c r="B66" s="25" t="s">
        <v>158</v>
      </c>
      <c r="C66" s="25" t="s">
        <v>105</v>
      </c>
      <c r="D66" s="25"/>
      <c r="E66" s="25"/>
      <c r="F66" s="25"/>
      <c r="G66" s="25"/>
      <c r="H66" s="25"/>
      <c r="I66" s="109">
        <f>SUM(I67:I70)</f>
        <v>-456</v>
      </c>
      <c r="J66" s="26">
        <f>SUM(J67:J72)</f>
        <v>699333.3300000001</v>
      </c>
      <c r="K66" s="297">
        <f>SUM(K67:K72)</f>
        <v>699333.3300000001</v>
      </c>
    </row>
    <row r="67" spans="1:11" ht="78.75" customHeight="1">
      <c r="A67" s="33" t="s">
        <v>634</v>
      </c>
      <c r="B67" s="23" t="s">
        <v>158</v>
      </c>
      <c r="C67" s="23" t="s">
        <v>105</v>
      </c>
      <c r="D67" s="23" t="s">
        <v>72</v>
      </c>
      <c r="E67" s="23" t="s">
        <v>71</v>
      </c>
      <c r="F67" s="23" t="s">
        <v>123</v>
      </c>
      <c r="G67" s="23" t="s">
        <v>544</v>
      </c>
      <c r="H67" s="23" t="s">
        <v>169</v>
      </c>
      <c r="I67" s="130">
        <v>-456</v>
      </c>
      <c r="J67" s="171">
        <v>299333.33</v>
      </c>
      <c r="K67" s="272">
        <v>299333.33</v>
      </c>
    </row>
    <row r="68" spans="1:11" ht="47.25">
      <c r="A68" s="87" t="s">
        <v>660</v>
      </c>
      <c r="B68" s="22" t="s">
        <v>158</v>
      </c>
      <c r="C68" s="22" t="s">
        <v>105</v>
      </c>
      <c r="D68" s="22" t="s">
        <v>58</v>
      </c>
      <c r="E68" s="22" t="s">
        <v>71</v>
      </c>
      <c r="F68" s="22" t="s">
        <v>72</v>
      </c>
      <c r="G68" s="22" t="s">
        <v>545</v>
      </c>
      <c r="H68" s="22" t="s">
        <v>169</v>
      </c>
      <c r="I68" s="128"/>
      <c r="J68" s="154">
        <v>22000</v>
      </c>
      <c r="K68" s="485">
        <v>22000</v>
      </c>
    </row>
    <row r="69" spans="1:11" ht="51.75" customHeight="1">
      <c r="A69" s="87" t="s">
        <v>977</v>
      </c>
      <c r="B69" s="23" t="s">
        <v>158</v>
      </c>
      <c r="C69" s="23" t="s">
        <v>105</v>
      </c>
      <c r="D69" s="23" t="s">
        <v>58</v>
      </c>
      <c r="E69" s="23" t="s">
        <v>71</v>
      </c>
      <c r="F69" s="23" t="s">
        <v>72</v>
      </c>
      <c r="G69" s="23" t="s">
        <v>546</v>
      </c>
      <c r="H69" s="23" t="s">
        <v>169</v>
      </c>
      <c r="I69" s="130"/>
      <c r="J69" s="171">
        <v>20000</v>
      </c>
      <c r="K69" s="272">
        <v>20000</v>
      </c>
    </row>
    <row r="70" spans="1:11" ht="63">
      <c r="A70" s="87" t="s">
        <v>645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547</v>
      </c>
      <c r="H70" s="23" t="s">
        <v>169</v>
      </c>
      <c r="I70" s="130"/>
      <c r="J70" s="171"/>
      <c r="K70" s="272"/>
    </row>
    <row r="71" spans="1:11" ht="47.25">
      <c r="A71" s="87" t="s">
        <v>678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123</v>
      </c>
      <c r="G71" s="23" t="s">
        <v>677</v>
      </c>
      <c r="H71" s="23" t="s">
        <v>170</v>
      </c>
      <c r="I71" s="130"/>
      <c r="J71" s="171">
        <v>258000</v>
      </c>
      <c r="K71" s="272">
        <v>258000</v>
      </c>
    </row>
    <row r="72" spans="1:11" ht="126">
      <c r="A72" s="87" t="s">
        <v>1104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1067</v>
      </c>
      <c r="H72" s="23" t="s">
        <v>170</v>
      </c>
      <c r="I72" s="130"/>
      <c r="J72" s="171">
        <v>100000</v>
      </c>
      <c r="K72" s="272">
        <v>100000</v>
      </c>
    </row>
    <row r="73" spans="1:11" ht="15.75">
      <c r="A73" s="296" t="s">
        <v>38</v>
      </c>
      <c r="B73" s="25" t="s">
        <v>158</v>
      </c>
      <c r="C73" s="25" t="s">
        <v>39</v>
      </c>
      <c r="D73" s="25"/>
      <c r="E73" s="25"/>
      <c r="F73" s="25"/>
      <c r="G73" s="25"/>
      <c r="H73" s="25"/>
      <c r="I73" s="26" t="e">
        <f>I74+I80</f>
        <v>#REF!</v>
      </c>
      <c r="J73" s="26">
        <f>J74+J80+J83</f>
        <v>13161478.93</v>
      </c>
      <c r="K73" s="297">
        <f>K74+K80+K83</f>
        <v>4256812.07</v>
      </c>
    </row>
    <row r="74" spans="1:11" ht="15.75">
      <c r="A74" s="304" t="s">
        <v>137</v>
      </c>
      <c r="B74" s="46">
        <v>900</v>
      </c>
      <c r="C74" s="47" t="s">
        <v>138</v>
      </c>
      <c r="D74" s="47"/>
      <c r="E74" s="47"/>
      <c r="F74" s="47"/>
      <c r="G74" s="47"/>
      <c r="H74" s="47"/>
      <c r="I74" s="132" t="e">
        <f>#REF!+#REF!</f>
        <v>#REF!</v>
      </c>
      <c r="J74" s="157">
        <f>SUM(J75:J79)</f>
        <v>2978103.62</v>
      </c>
      <c r="K74" s="305">
        <f>SUM(K75:K79)</f>
        <v>2978103.62</v>
      </c>
    </row>
    <row r="75" spans="1:11" ht="47.25">
      <c r="A75" s="87" t="s">
        <v>702</v>
      </c>
      <c r="B75" s="104">
        <v>900</v>
      </c>
      <c r="C75" s="105" t="s">
        <v>138</v>
      </c>
      <c r="D75" s="105" t="s">
        <v>62</v>
      </c>
      <c r="E75" s="105" t="s">
        <v>147</v>
      </c>
      <c r="F75" s="105" t="s">
        <v>72</v>
      </c>
      <c r="G75" s="105" t="s">
        <v>747</v>
      </c>
      <c r="H75" s="105" t="s">
        <v>169</v>
      </c>
      <c r="I75" s="140"/>
      <c r="J75" s="492">
        <v>1235573.6</v>
      </c>
      <c r="K75" s="306">
        <v>1235573.6</v>
      </c>
    </row>
    <row r="76" spans="1:11" ht="63">
      <c r="A76" s="479" t="s">
        <v>1212</v>
      </c>
      <c r="B76" s="104">
        <v>900</v>
      </c>
      <c r="C76" s="105" t="s">
        <v>138</v>
      </c>
      <c r="D76" s="105" t="s">
        <v>62</v>
      </c>
      <c r="E76" s="105" t="s">
        <v>147</v>
      </c>
      <c r="F76" s="105" t="s">
        <v>72</v>
      </c>
      <c r="G76" s="105" t="s">
        <v>1211</v>
      </c>
      <c r="H76" s="105" t="s">
        <v>169</v>
      </c>
      <c r="I76" s="140"/>
      <c r="J76" s="492">
        <v>1546853.1</v>
      </c>
      <c r="K76" s="306">
        <v>1546853.1</v>
      </c>
    </row>
    <row r="77" spans="1:11" ht="63">
      <c r="A77" s="289" t="s">
        <v>1082</v>
      </c>
      <c r="B77" s="104">
        <v>900</v>
      </c>
      <c r="C77" s="105" t="s">
        <v>138</v>
      </c>
      <c r="D77" s="105" t="s">
        <v>62</v>
      </c>
      <c r="E77" s="105" t="s">
        <v>1084</v>
      </c>
      <c r="F77" s="105" t="s">
        <v>72</v>
      </c>
      <c r="G77" s="105" t="s">
        <v>1085</v>
      </c>
      <c r="H77" s="105" t="s">
        <v>169</v>
      </c>
      <c r="I77" s="140"/>
      <c r="J77" s="492"/>
      <c r="K77" s="306"/>
    </row>
    <row r="78" spans="1:11" ht="78.75">
      <c r="A78" s="504" t="s">
        <v>1220</v>
      </c>
      <c r="B78" s="104">
        <v>900</v>
      </c>
      <c r="C78" s="105" t="s">
        <v>138</v>
      </c>
      <c r="D78" s="105" t="s">
        <v>62</v>
      </c>
      <c r="E78" s="105" t="s">
        <v>147</v>
      </c>
      <c r="F78" s="105" t="s">
        <v>72</v>
      </c>
      <c r="G78" s="105" t="s">
        <v>1295</v>
      </c>
      <c r="H78" s="105" t="s">
        <v>170</v>
      </c>
      <c r="I78" s="140"/>
      <c r="J78" s="492">
        <v>195676.92</v>
      </c>
      <c r="K78" s="306">
        <v>195676.92</v>
      </c>
    </row>
    <row r="79" spans="1:11" ht="47.25">
      <c r="A79" s="472" t="s">
        <v>1128</v>
      </c>
      <c r="B79" s="104">
        <v>900</v>
      </c>
      <c r="C79" s="105" t="s">
        <v>138</v>
      </c>
      <c r="D79" s="105" t="s">
        <v>62</v>
      </c>
      <c r="E79" s="105" t="s">
        <v>1084</v>
      </c>
      <c r="F79" s="105" t="s">
        <v>72</v>
      </c>
      <c r="G79" s="105" t="s">
        <v>1129</v>
      </c>
      <c r="H79" s="105" t="s">
        <v>169</v>
      </c>
      <c r="I79" s="140"/>
      <c r="J79" s="492"/>
      <c r="K79" s="306"/>
    </row>
    <row r="80" spans="1:11" ht="15.75">
      <c r="A80" s="296" t="s">
        <v>139</v>
      </c>
      <c r="B80" s="25" t="s">
        <v>158</v>
      </c>
      <c r="C80" s="25" t="s">
        <v>140</v>
      </c>
      <c r="D80" s="25"/>
      <c r="E80" s="25"/>
      <c r="F80" s="25"/>
      <c r="G80" s="25"/>
      <c r="H80" s="25"/>
      <c r="I80" s="26" t="e">
        <f>I81+#REF!+#REF!+#REF!+#REF!+#REF!</f>
        <v>#REF!</v>
      </c>
      <c r="J80" s="26">
        <f>SUM(J81:J82)</f>
        <v>2076874.96</v>
      </c>
      <c r="K80" s="297">
        <f>SUM(K81:K82)</f>
        <v>372805.06</v>
      </c>
    </row>
    <row r="81" spans="1:11" ht="63">
      <c r="A81" s="83" t="s">
        <v>647</v>
      </c>
      <c r="B81" s="23" t="s">
        <v>158</v>
      </c>
      <c r="C81" s="23" t="s">
        <v>140</v>
      </c>
      <c r="D81" s="23" t="s">
        <v>62</v>
      </c>
      <c r="E81" s="23" t="s">
        <v>71</v>
      </c>
      <c r="F81" s="23" t="s">
        <v>72</v>
      </c>
      <c r="G81" s="23" t="s">
        <v>548</v>
      </c>
      <c r="H81" s="23" t="s">
        <v>169</v>
      </c>
      <c r="I81" s="130">
        <v>-220</v>
      </c>
      <c r="J81" s="171">
        <v>1959694.96</v>
      </c>
      <c r="K81" s="272">
        <v>255625.06</v>
      </c>
    </row>
    <row r="82" spans="1:11" ht="63">
      <c r="A82" s="83" t="s">
        <v>656</v>
      </c>
      <c r="B82" s="23" t="s">
        <v>158</v>
      </c>
      <c r="C82" s="23" t="s">
        <v>140</v>
      </c>
      <c r="D82" s="23" t="s">
        <v>167</v>
      </c>
      <c r="E82" s="23" t="s">
        <v>122</v>
      </c>
      <c r="F82" s="23" t="s">
        <v>538</v>
      </c>
      <c r="G82" s="23" t="s">
        <v>549</v>
      </c>
      <c r="H82" s="23" t="s">
        <v>169</v>
      </c>
      <c r="I82" s="130"/>
      <c r="J82" s="171">
        <v>117180</v>
      </c>
      <c r="K82" s="272">
        <v>117180</v>
      </c>
    </row>
    <row r="83" spans="1:11" ht="15.75">
      <c r="A83" s="296" t="s">
        <v>704</v>
      </c>
      <c r="B83" s="25" t="s">
        <v>158</v>
      </c>
      <c r="C83" s="25" t="s">
        <v>703</v>
      </c>
      <c r="D83" s="25"/>
      <c r="E83" s="25"/>
      <c r="F83" s="25"/>
      <c r="G83" s="25"/>
      <c r="H83" s="25"/>
      <c r="I83" s="26" t="e">
        <f>I86+#REF!+#REF!+I90+I92+I93</f>
        <v>#REF!</v>
      </c>
      <c r="J83" s="26">
        <f>SUM(J84:J88)</f>
        <v>8106500.35</v>
      </c>
      <c r="K83" s="297">
        <f>SUM(K84:K88)</f>
        <v>905903.39</v>
      </c>
    </row>
    <row r="84" spans="1:11" ht="78.75">
      <c r="A84" s="83" t="s">
        <v>727</v>
      </c>
      <c r="B84" s="23" t="s">
        <v>158</v>
      </c>
      <c r="C84" s="23" t="s">
        <v>703</v>
      </c>
      <c r="D84" s="23" t="s">
        <v>62</v>
      </c>
      <c r="E84" s="23" t="s">
        <v>61</v>
      </c>
      <c r="F84" s="23" t="s">
        <v>72</v>
      </c>
      <c r="G84" s="23" t="s">
        <v>748</v>
      </c>
      <c r="H84" s="23" t="s">
        <v>169</v>
      </c>
      <c r="I84" s="130"/>
      <c r="J84" s="171">
        <v>1761044.73</v>
      </c>
      <c r="K84" s="272">
        <v>261044.73</v>
      </c>
    </row>
    <row r="85" spans="1:11" ht="78.75">
      <c r="A85" s="83" t="s">
        <v>710</v>
      </c>
      <c r="B85" s="23" t="s">
        <v>158</v>
      </c>
      <c r="C85" s="23" t="s">
        <v>703</v>
      </c>
      <c r="D85" s="23" t="s">
        <v>62</v>
      </c>
      <c r="E85" s="23" t="s">
        <v>61</v>
      </c>
      <c r="F85" s="23" t="s">
        <v>72</v>
      </c>
      <c r="G85" s="23" t="s">
        <v>749</v>
      </c>
      <c r="H85" s="23" t="s">
        <v>169</v>
      </c>
      <c r="I85" s="130"/>
      <c r="J85" s="171">
        <v>4353635.62</v>
      </c>
      <c r="K85" s="272">
        <v>240038.66</v>
      </c>
    </row>
    <row r="86" spans="1:11" ht="63">
      <c r="A86" s="83" t="s">
        <v>705</v>
      </c>
      <c r="B86" s="23" t="s">
        <v>158</v>
      </c>
      <c r="C86" s="23" t="s">
        <v>703</v>
      </c>
      <c r="D86" s="23" t="s">
        <v>62</v>
      </c>
      <c r="E86" s="23" t="s">
        <v>96</v>
      </c>
      <c r="F86" s="23" t="s">
        <v>72</v>
      </c>
      <c r="G86" s="23" t="s">
        <v>750</v>
      </c>
      <c r="H86" s="23" t="s">
        <v>169</v>
      </c>
      <c r="I86" s="130"/>
      <c r="J86" s="171">
        <v>267000</v>
      </c>
      <c r="K86" s="272"/>
    </row>
    <row r="87" spans="1:11" ht="78.75">
      <c r="A87" s="326" t="s">
        <v>1217</v>
      </c>
      <c r="B87" s="23" t="s">
        <v>158</v>
      </c>
      <c r="C87" s="23" t="s">
        <v>703</v>
      </c>
      <c r="D87" s="23" t="s">
        <v>62</v>
      </c>
      <c r="E87" s="23" t="s">
        <v>61</v>
      </c>
      <c r="F87" s="23" t="s">
        <v>72</v>
      </c>
      <c r="G87" s="23" t="s">
        <v>1218</v>
      </c>
      <c r="H87" s="23" t="s">
        <v>169</v>
      </c>
      <c r="I87" s="130"/>
      <c r="J87" s="171">
        <v>1320000</v>
      </c>
      <c r="K87" s="272"/>
    </row>
    <row r="88" spans="1:11" ht="78.75">
      <c r="A88" s="307" t="s">
        <v>712</v>
      </c>
      <c r="B88" s="23" t="s">
        <v>158</v>
      </c>
      <c r="C88" s="23" t="s">
        <v>703</v>
      </c>
      <c r="D88" s="23" t="s">
        <v>62</v>
      </c>
      <c r="E88" s="23" t="s">
        <v>96</v>
      </c>
      <c r="F88" s="23" t="s">
        <v>72</v>
      </c>
      <c r="G88" s="23" t="s">
        <v>751</v>
      </c>
      <c r="H88" s="23" t="s">
        <v>169</v>
      </c>
      <c r="I88" s="130"/>
      <c r="J88" s="171">
        <v>404820</v>
      </c>
      <c r="K88" s="272">
        <v>404820</v>
      </c>
    </row>
    <row r="89" spans="1:11" ht="15.75">
      <c r="A89" s="296" t="s">
        <v>141</v>
      </c>
      <c r="B89" s="46">
        <v>900</v>
      </c>
      <c r="C89" s="47" t="s">
        <v>142</v>
      </c>
      <c r="D89" s="47"/>
      <c r="E89" s="47"/>
      <c r="F89" s="47"/>
      <c r="G89" s="47"/>
      <c r="H89" s="47"/>
      <c r="I89" s="132" t="e">
        <f>#REF!+#REF!+#REF!+I90</f>
        <v>#REF!</v>
      </c>
      <c r="J89" s="157">
        <f>J90</f>
        <v>166200</v>
      </c>
      <c r="K89" s="305">
        <f>K90</f>
        <v>166200</v>
      </c>
    </row>
    <row r="90" spans="1:11" ht="15.75">
      <c r="A90" s="296" t="s">
        <v>143</v>
      </c>
      <c r="B90" s="46">
        <v>900</v>
      </c>
      <c r="C90" s="47" t="s">
        <v>144</v>
      </c>
      <c r="D90" s="47"/>
      <c r="E90" s="47"/>
      <c r="F90" s="47"/>
      <c r="G90" s="47"/>
      <c r="H90" s="47"/>
      <c r="I90" s="132">
        <f>I91</f>
        <v>0</v>
      </c>
      <c r="J90" s="157">
        <f>J91+J93+J92+J94</f>
        <v>166200</v>
      </c>
      <c r="K90" s="305">
        <f>K91+K93+K92+K94</f>
        <v>166200</v>
      </c>
    </row>
    <row r="91" spans="1:11" ht="63">
      <c r="A91" s="87" t="s">
        <v>646</v>
      </c>
      <c r="B91" s="106">
        <v>900</v>
      </c>
      <c r="C91" s="107" t="s">
        <v>144</v>
      </c>
      <c r="D91" s="107" t="s">
        <v>59</v>
      </c>
      <c r="E91" s="107" t="s">
        <v>71</v>
      </c>
      <c r="F91" s="107" t="s">
        <v>72</v>
      </c>
      <c r="G91" s="107" t="s">
        <v>550</v>
      </c>
      <c r="H91" s="107" t="s">
        <v>169</v>
      </c>
      <c r="I91" s="141"/>
      <c r="J91" s="493">
        <v>138200</v>
      </c>
      <c r="K91" s="309">
        <v>138200</v>
      </c>
    </row>
    <row r="92" spans="1:11" ht="47.25">
      <c r="A92" s="87" t="s">
        <v>666</v>
      </c>
      <c r="B92" s="106">
        <v>900</v>
      </c>
      <c r="C92" s="107" t="s">
        <v>144</v>
      </c>
      <c r="D92" s="107" t="s">
        <v>59</v>
      </c>
      <c r="E92" s="107" t="s">
        <v>71</v>
      </c>
      <c r="F92" s="107" t="s">
        <v>72</v>
      </c>
      <c r="G92" s="107" t="s">
        <v>550</v>
      </c>
      <c r="H92" s="107" t="s">
        <v>114</v>
      </c>
      <c r="I92" s="141"/>
      <c r="J92" s="493">
        <v>9000</v>
      </c>
      <c r="K92" s="309">
        <v>9000</v>
      </c>
    </row>
    <row r="93" spans="1:11" ht="78.75">
      <c r="A93" s="108" t="s">
        <v>1169</v>
      </c>
      <c r="B93" s="106">
        <v>900</v>
      </c>
      <c r="C93" s="107" t="s">
        <v>144</v>
      </c>
      <c r="D93" s="107" t="s">
        <v>67</v>
      </c>
      <c r="E93" s="107" t="s">
        <v>61</v>
      </c>
      <c r="F93" s="107" t="s">
        <v>72</v>
      </c>
      <c r="G93" s="107" t="s">
        <v>551</v>
      </c>
      <c r="H93" s="107" t="s">
        <v>169</v>
      </c>
      <c r="I93" s="141"/>
      <c r="J93" s="493">
        <v>4000</v>
      </c>
      <c r="K93" s="309">
        <v>4000</v>
      </c>
    </row>
    <row r="94" spans="1:11" ht="63">
      <c r="A94" s="327" t="s">
        <v>1167</v>
      </c>
      <c r="B94" s="106">
        <v>900</v>
      </c>
      <c r="C94" s="107" t="s">
        <v>144</v>
      </c>
      <c r="D94" s="107" t="s">
        <v>67</v>
      </c>
      <c r="E94" s="107" t="s">
        <v>71</v>
      </c>
      <c r="F94" s="107" t="s">
        <v>250</v>
      </c>
      <c r="G94" s="107" t="s">
        <v>1172</v>
      </c>
      <c r="H94" s="107" t="s">
        <v>169</v>
      </c>
      <c r="I94" s="141"/>
      <c r="J94" s="493">
        <v>15000</v>
      </c>
      <c r="K94" s="309">
        <v>15000</v>
      </c>
    </row>
    <row r="95" spans="1:11" ht="15.75">
      <c r="A95" s="296" t="s">
        <v>145</v>
      </c>
      <c r="B95" s="25" t="s">
        <v>158</v>
      </c>
      <c r="C95" s="25" t="s">
        <v>146</v>
      </c>
      <c r="D95" s="25"/>
      <c r="E95" s="25"/>
      <c r="F95" s="25"/>
      <c r="G95" s="25"/>
      <c r="H95" s="25"/>
      <c r="I95" s="26">
        <f>I96</f>
        <v>-80.6</v>
      </c>
      <c r="J95" s="26">
        <f>J96</f>
        <v>10069980</v>
      </c>
      <c r="K95" s="297">
        <f>K96</f>
        <v>10069980</v>
      </c>
    </row>
    <row r="96" spans="1:11" ht="15.75">
      <c r="A96" s="296" t="s">
        <v>165</v>
      </c>
      <c r="B96" s="25" t="s">
        <v>158</v>
      </c>
      <c r="C96" s="25" t="s">
        <v>166</v>
      </c>
      <c r="D96" s="25"/>
      <c r="E96" s="25"/>
      <c r="F96" s="25"/>
      <c r="G96" s="25"/>
      <c r="H96" s="25"/>
      <c r="I96" s="26">
        <f>SUM(I97:I107)</f>
        <v>-80.6</v>
      </c>
      <c r="J96" s="26">
        <f>SUM(J97:J107)</f>
        <v>10069980</v>
      </c>
      <c r="K96" s="297">
        <f>SUM(K97:K107)</f>
        <v>10069980</v>
      </c>
    </row>
    <row r="97" spans="1:11" ht="78.75">
      <c r="A97" s="87" t="s">
        <v>423</v>
      </c>
      <c r="B97" s="23" t="s">
        <v>158</v>
      </c>
      <c r="C97" s="23" t="s">
        <v>166</v>
      </c>
      <c r="D97" s="23" t="s">
        <v>60</v>
      </c>
      <c r="E97" s="23" t="s">
        <v>71</v>
      </c>
      <c r="F97" s="23" t="s">
        <v>72</v>
      </c>
      <c r="G97" s="23" t="s">
        <v>552</v>
      </c>
      <c r="H97" s="23" t="s">
        <v>113</v>
      </c>
      <c r="I97" s="130">
        <v>-80.6</v>
      </c>
      <c r="J97" s="171">
        <v>3716924.9</v>
      </c>
      <c r="K97" s="158">
        <v>3716924.9</v>
      </c>
    </row>
    <row r="98" spans="1:11" ht="94.5">
      <c r="A98" s="87" t="s">
        <v>611</v>
      </c>
      <c r="B98" s="23" t="s">
        <v>158</v>
      </c>
      <c r="C98" s="23" t="s">
        <v>166</v>
      </c>
      <c r="D98" s="23" t="s">
        <v>60</v>
      </c>
      <c r="E98" s="23" t="s">
        <v>71</v>
      </c>
      <c r="F98" s="23" t="s">
        <v>72</v>
      </c>
      <c r="G98" s="23" t="s">
        <v>614</v>
      </c>
      <c r="H98" s="23" t="s">
        <v>113</v>
      </c>
      <c r="I98" s="130"/>
      <c r="J98" s="171"/>
      <c r="K98" s="158"/>
    </row>
    <row r="99" spans="1:11" ht="110.25">
      <c r="A99" s="87" t="s">
        <v>553</v>
      </c>
      <c r="B99" s="23" t="s">
        <v>158</v>
      </c>
      <c r="C99" s="23" t="s">
        <v>166</v>
      </c>
      <c r="D99" s="23" t="s">
        <v>60</v>
      </c>
      <c r="E99" s="23" t="s">
        <v>71</v>
      </c>
      <c r="F99" s="23" t="s">
        <v>72</v>
      </c>
      <c r="G99" s="23" t="s">
        <v>554</v>
      </c>
      <c r="H99" s="23" t="s">
        <v>113</v>
      </c>
      <c r="I99" s="130"/>
      <c r="J99" s="171"/>
      <c r="K99" s="272"/>
    </row>
    <row r="100" spans="1:11" ht="69" customHeight="1">
      <c r="A100" s="83" t="s">
        <v>1336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1337</v>
      </c>
      <c r="H100" s="23" t="s">
        <v>113</v>
      </c>
      <c r="I100" s="130"/>
      <c r="J100" s="171"/>
      <c r="K100" s="272"/>
    </row>
    <row r="101" spans="1:11" ht="80.25" customHeight="1">
      <c r="A101" s="83" t="s">
        <v>1330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1331</v>
      </c>
      <c r="H101" s="23" t="s">
        <v>113</v>
      </c>
      <c r="I101" s="130"/>
      <c r="J101" s="171"/>
      <c r="K101" s="272"/>
    </row>
    <row r="102" spans="1:11" ht="78.75">
      <c r="A102" s="87" t="s">
        <v>430</v>
      </c>
      <c r="B102" s="22" t="s">
        <v>158</v>
      </c>
      <c r="C102" s="22" t="s">
        <v>166</v>
      </c>
      <c r="D102" s="22" t="s">
        <v>60</v>
      </c>
      <c r="E102" s="22" t="s">
        <v>61</v>
      </c>
      <c r="F102" s="22" t="s">
        <v>72</v>
      </c>
      <c r="G102" s="22" t="s">
        <v>555</v>
      </c>
      <c r="H102" s="22" t="s">
        <v>113</v>
      </c>
      <c r="I102" s="128"/>
      <c r="J102" s="154">
        <v>6353055.1</v>
      </c>
      <c r="K102" s="158">
        <v>6353055.1</v>
      </c>
    </row>
    <row r="103" spans="1:11" ht="94.5">
      <c r="A103" s="87" t="s">
        <v>611</v>
      </c>
      <c r="B103" s="22" t="s">
        <v>158</v>
      </c>
      <c r="C103" s="22" t="s">
        <v>166</v>
      </c>
      <c r="D103" s="22" t="s">
        <v>60</v>
      </c>
      <c r="E103" s="22" t="s">
        <v>61</v>
      </c>
      <c r="F103" s="22" t="s">
        <v>72</v>
      </c>
      <c r="G103" s="23" t="s">
        <v>614</v>
      </c>
      <c r="H103" s="22" t="s">
        <v>113</v>
      </c>
      <c r="I103" s="128"/>
      <c r="J103" s="154"/>
      <c r="K103" s="158"/>
    </row>
    <row r="104" spans="1:11" ht="110.25">
      <c r="A104" s="87" t="s">
        <v>556</v>
      </c>
      <c r="B104" s="22" t="s">
        <v>158</v>
      </c>
      <c r="C104" s="22" t="s">
        <v>166</v>
      </c>
      <c r="D104" s="22" t="s">
        <v>60</v>
      </c>
      <c r="E104" s="22" t="s">
        <v>61</v>
      </c>
      <c r="F104" s="22" t="s">
        <v>72</v>
      </c>
      <c r="G104" s="22" t="s">
        <v>554</v>
      </c>
      <c r="H104" s="22" t="s">
        <v>113</v>
      </c>
      <c r="I104" s="128"/>
      <c r="J104" s="154"/>
      <c r="K104" s="485"/>
    </row>
    <row r="105" spans="1:11" ht="63">
      <c r="A105" s="83" t="s">
        <v>1332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1333</v>
      </c>
      <c r="H105" s="23" t="s">
        <v>113</v>
      </c>
      <c r="I105" s="128"/>
      <c r="J105" s="154"/>
      <c r="K105" s="485"/>
    </row>
    <row r="106" spans="1:11" ht="78.75">
      <c r="A106" s="83" t="s">
        <v>1334</v>
      </c>
      <c r="B106" s="23" t="s">
        <v>158</v>
      </c>
      <c r="C106" s="23" t="s">
        <v>166</v>
      </c>
      <c r="D106" s="23" t="s">
        <v>60</v>
      </c>
      <c r="E106" s="23" t="s">
        <v>61</v>
      </c>
      <c r="F106" s="23" t="s">
        <v>72</v>
      </c>
      <c r="G106" s="23" t="s">
        <v>1335</v>
      </c>
      <c r="H106" s="23" t="s">
        <v>113</v>
      </c>
      <c r="I106" s="128"/>
      <c r="J106" s="154"/>
      <c r="K106" s="485"/>
    </row>
    <row r="107" spans="1:11" ht="63">
      <c r="A107" s="87" t="s">
        <v>597</v>
      </c>
      <c r="B107" s="22" t="s">
        <v>158</v>
      </c>
      <c r="C107" s="22" t="s">
        <v>166</v>
      </c>
      <c r="D107" s="22" t="s">
        <v>60</v>
      </c>
      <c r="E107" s="22" t="s">
        <v>61</v>
      </c>
      <c r="F107" s="22" t="s">
        <v>72</v>
      </c>
      <c r="G107" s="22" t="s">
        <v>840</v>
      </c>
      <c r="H107" s="22" t="s">
        <v>113</v>
      </c>
      <c r="I107" s="128"/>
      <c r="J107" s="154"/>
      <c r="K107" s="485"/>
    </row>
    <row r="108" spans="1:11" ht="15.75">
      <c r="A108" s="296" t="s">
        <v>264</v>
      </c>
      <c r="B108" s="25" t="s">
        <v>158</v>
      </c>
      <c r="C108" s="25" t="s">
        <v>265</v>
      </c>
      <c r="D108" s="25"/>
      <c r="E108" s="25"/>
      <c r="F108" s="25"/>
      <c r="G108" s="25"/>
      <c r="H108" s="25"/>
      <c r="I108" s="26" t="e">
        <f>I109+I112+#REF!</f>
        <v>#REF!</v>
      </c>
      <c r="J108" s="26">
        <f>J109+J112+J116+J114</f>
        <v>7691310.82</v>
      </c>
      <c r="K108" s="297">
        <f>K109+K112+K116+K114</f>
        <v>6590853.82</v>
      </c>
    </row>
    <row r="109" spans="1:11" ht="15.75">
      <c r="A109" s="296" t="s">
        <v>266</v>
      </c>
      <c r="B109" s="25" t="s">
        <v>158</v>
      </c>
      <c r="C109" s="25" t="s">
        <v>164</v>
      </c>
      <c r="D109" s="25"/>
      <c r="E109" s="25"/>
      <c r="F109" s="25"/>
      <c r="G109" s="25"/>
      <c r="H109" s="25"/>
      <c r="I109" s="109">
        <f>SUM(I110:I111)</f>
        <v>30</v>
      </c>
      <c r="J109" s="26">
        <f>SUM(J110:J111)</f>
        <v>1223568.82</v>
      </c>
      <c r="K109" s="297">
        <f>SUM(K110:K111)</f>
        <v>1223568.82</v>
      </c>
    </row>
    <row r="110" spans="1:11" ht="78.75">
      <c r="A110" s="87" t="s">
        <v>655</v>
      </c>
      <c r="B110" s="22" t="s">
        <v>158</v>
      </c>
      <c r="C110" s="22" t="s">
        <v>164</v>
      </c>
      <c r="D110" s="22" t="s">
        <v>123</v>
      </c>
      <c r="E110" s="22" t="s">
        <v>71</v>
      </c>
      <c r="F110" s="22" t="s">
        <v>123</v>
      </c>
      <c r="G110" s="22" t="s">
        <v>557</v>
      </c>
      <c r="H110" s="22" t="s">
        <v>169</v>
      </c>
      <c r="I110" s="128"/>
      <c r="J110" s="154">
        <v>18082.3</v>
      </c>
      <c r="K110" s="158">
        <v>18082.3</v>
      </c>
    </row>
    <row r="111" spans="1:11" ht="78.75">
      <c r="A111" s="87" t="s">
        <v>508</v>
      </c>
      <c r="B111" s="22" t="s">
        <v>158</v>
      </c>
      <c r="C111" s="22" t="s">
        <v>164</v>
      </c>
      <c r="D111" s="22" t="s">
        <v>123</v>
      </c>
      <c r="E111" s="22" t="s">
        <v>71</v>
      </c>
      <c r="F111" s="22" t="s">
        <v>123</v>
      </c>
      <c r="G111" s="22" t="s">
        <v>557</v>
      </c>
      <c r="H111" s="22" t="s">
        <v>114</v>
      </c>
      <c r="I111" s="128">
        <v>30</v>
      </c>
      <c r="J111" s="154">
        <v>1205486.52</v>
      </c>
      <c r="K111" s="485">
        <v>1205486.52</v>
      </c>
    </row>
    <row r="112" spans="1:11" ht="15.75">
      <c r="A112" s="296" t="s">
        <v>207</v>
      </c>
      <c r="B112" s="25" t="s">
        <v>158</v>
      </c>
      <c r="C112" s="25" t="s">
        <v>208</v>
      </c>
      <c r="D112" s="25"/>
      <c r="E112" s="25"/>
      <c r="F112" s="25"/>
      <c r="G112" s="25"/>
      <c r="H112" s="25"/>
      <c r="I112" s="109" t="e">
        <f>#REF!+#REF!+#REF!</f>
        <v>#REF!</v>
      </c>
      <c r="J112" s="26">
        <f>SUM(J113:J113)</f>
        <v>0</v>
      </c>
      <c r="K112" s="297">
        <f>SUM(K113:K113)</f>
        <v>0</v>
      </c>
    </row>
    <row r="113" spans="1:11" ht="47.25">
      <c r="A113" s="301" t="s">
        <v>1114</v>
      </c>
      <c r="B113" s="23" t="s">
        <v>158</v>
      </c>
      <c r="C113" s="23" t="s">
        <v>208</v>
      </c>
      <c r="D113" s="23" t="s">
        <v>62</v>
      </c>
      <c r="E113" s="23" t="s">
        <v>241</v>
      </c>
      <c r="F113" s="23" t="s">
        <v>72</v>
      </c>
      <c r="G113" s="23" t="s">
        <v>1120</v>
      </c>
      <c r="H113" s="23" t="s">
        <v>114</v>
      </c>
      <c r="I113" s="232"/>
      <c r="J113" s="50"/>
      <c r="K113" s="272"/>
    </row>
    <row r="114" spans="1:11" ht="15.75">
      <c r="A114" s="296" t="s">
        <v>209</v>
      </c>
      <c r="B114" s="290" t="s">
        <v>158</v>
      </c>
      <c r="C114" s="290" t="s">
        <v>210</v>
      </c>
      <c r="D114" s="206"/>
      <c r="E114" s="206"/>
      <c r="F114" s="206"/>
      <c r="G114" s="206"/>
      <c r="H114" s="206"/>
      <c r="I114" s="232"/>
      <c r="J114" s="484">
        <f>J115</f>
        <v>6440742</v>
      </c>
      <c r="K114" s="319">
        <f>K115</f>
        <v>5367285</v>
      </c>
    </row>
    <row r="115" spans="1:11" ht="78.75">
      <c r="A115" s="87" t="s">
        <v>1213</v>
      </c>
      <c r="B115" s="23" t="s">
        <v>158</v>
      </c>
      <c r="C115" s="23" t="s">
        <v>210</v>
      </c>
      <c r="D115" s="23" t="s">
        <v>62</v>
      </c>
      <c r="E115" s="23" t="s">
        <v>1214</v>
      </c>
      <c r="F115" s="23" t="s">
        <v>72</v>
      </c>
      <c r="G115" s="23" t="s">
        <v>1219</v>
      </c>
      <c r="H115" s="23" t="s">
        <v>1087</v>
      </c>
      <c r="I115" s="232"/>
      <c r="J115" s="50">
        <v>6440742</v>
      </c>
      <c r="K115" s="272">
        <v>5367285</v>
      </c>
    </row>
    <row r="116" spans="1:11" ht="15.75">
      <c r="A116" s="411" t="s">
        <v>345</v>
      </c>
      <c r="B116" s="290" t="s">
        <v>158</v>
      </c>
      <c r="C116" s="290" t="s">
        <v>344</v>
      </c>
      <c r="D116" s="290"/>
      <c r="E116" s="290"/>
      <c r="F116" s="290"/>
      <c r="G116" s="290"/>
      <c r="H116" s="290"/>
      <c r="I116" s="412"/>
      <c r="J116" s="494">
        <f>SUM(J117:J119)</f>
        <v>27000</v>
      </c>
      <c r="K116" s="495">
        <f>SUM(K117:K119)</f>
        <v>0</v>
      </c>
    </row>
    <row r="117" spans="1:11" ht="78.75">
      <c r="A117" s="33" t="s">
        <v>983</v>
      </c>
      <c r="B117" s="22" t="s">
        <v>158</v>
      </c>
      <c r="C117" s="22" t="s">
        <v>344</v>
      </c>
      <c r="D117" s="22" t="s">
        <v>19</v>
      </c>
      <c r="E117" s="22" t="s">
        <v>71</v>
      </c>
      <c r="F117" s="22" t="s">
        <v>72</v>
      </c>
      <c r="G117" s="22" t="s">
        <v>961</v>
      </c>
      <c r="H117" s="22" t="s">
        <v>169</v>
      </c>
      <c r="I117" s="128"/>
      <c r="J117" s="154">
        <v>27000</v>
      </c>
      <c r="K117" s="485"/>
    </row>
    <row r="118" spans="1:11" ht="78.75">
      <c r="A118" s="33" t="s">
        <v>988</v>
      </c>
      <c r="B118" s="22" t="s">
        <v>158</v>
      </c>
      <c r="C118" s="22" t="s">
        <v>344</v>
      </c>
      <c r="D118" s="22" t="s">
        <v>19</v>
      </c>
      <c r="E118" s="22" t="s">
        <v>71</v>
      </c>
      <c r="F118" s="22" t="s">
        <v>72</v>
      </c>
      <c r="G118" s="22" t="s">
        <v>1068</v>
      </c>
      <c r="H118" s="22" t="s">
        <v>169</v>
      </c>
      <c r="I118" s="128"/>
      <c r="J118" s="154"/>
      <c r="K118" s="485"/>
    </row>
    <row r="119" spans="1:11" ht="78.75">
      <c r="A119" s="108" t="s">
        <v>990</v>
      </c>
      <c r="B119" s="22" t="s">
        <v>158</v>
      </c>
      <c r="C119" s="22" t="s">
        <v>344</v>
      </c>
      <c r="D119" s="22" t="s">
        <v>19</v>
      </c>
      <c r="E119" s="22" t="s">
        <v>71</v>
      </c>
      <c r="F119" s="22" t="s">
        <v>250</v>
      </c>
      <c r="G119" s="22" t="s">
        <v>1069</v>
      </c>
      <c r="H119" s="22" t="s">
        <v>169</v>
      </c>
      <c r="I119" s="128"/>
      <c r="J119" s="154"/>
      <c r="K119" s="485"/>
    </row>
    <row r="120" spans="1:11" ht="15.75">
      <c r="A120" s="296" t="s">
        <v>211</v>
      </c>
      <c r="B120" s="25" t="s">
        <v>158</v>
      </c>
      <c r="C120" s="25" t="s">
        <v>212</v>
      </c>
      <c r="D120" s="25"/>
      <c r="E120" s="25"/>
      <c r="F120" s="25"/>
      <c r="G120" s="25"/>
      <c r="H120" s="25"/>
      <c r="I120" s="109">
        <f>I124</f>
        <v>0</v>
      </c>
      <c r="J120" s="26">
        <f>J124+J121</f>
        <v>863721</v>
      </c>
      <c r="K120" s="297">
        <f>K124+K121</f>
        <v>450000</v>
      </c>
    </row>
    <row r="121" spans="1:11" ht="15.75">
      <c r="A121" s="296" t="s">
        <v>1153</v>
      </c>
      <c r="B121" s="25" t="s">
        <v>158</v>
      </c>
      <c r="C121" s="25" t="s">
        <v>1152</v>
      </c>
      <c r="D121" s="25"/>
      <c r="E121" s="25"/>
      <c r="F121" s="25"/>
      <c r="G121" s="25"/>
      <c r="H121" s="25"/>
      <c r="I121" s="109"/>
      <c r="J121" s="26">
        <f>SUM(J122:J123)</f>
        <v>0</v>
      </c>
      <c r="K121" s="26">
        <f>SUM(K122:K123)</f>
        <v>0</v>
      </c>
    </row>
    <row r="122" spans="1:11" ht="94.5">
      <c r="A122" s="301" t="s">
        <v>1158</v>
      </c>
      <c r="B122" s="23" t="s">
        <v>158</v>
      </c>
      <c r="C122" s="23" t="s">
        <v>1152</v>
      </c>
      <c r="D122" s="23" t="s">
        <v>1154</v>
      </c>
      <c r="E122" s="23" t="s">
        <v>71</v>
      </c>
      <c r="F122" s="23" t="s">
        <v>72</v>
      </c>
      <c r="G122" s="23" t="s">
        <v>1155</v>
      </c>
      <c r="H122" s="23" t="s">
        <v>1087</v>
      </c>
      <c r="I122" s="232"/>
      <c r="J122" s="50"/>
      <c r="K122" s="272"/>
    </row>
    <row r="123" spans="1:11" ht="78.75">
      <c r="A123" s="301" t="s">
        <v>1157</v>
      </c>
      <c r="B123" s="23" t="s">
        <v>158</v>
      </c>
      <c r="C123" s="23" t="s">
        <v>1152</v>
      </c>
      <c r="D123" s="23" t="s">
        <v>1154</v>
      </c>
      <c r="E123" s="23" t="s">
        <v>71</v>
      </c>
      <c r="F123" s="23" t="s">
        <v>72</v>
      </c>
      <c r="G123" s="23" t="s">
        <v>1156</v>
      </c>
      <c r="H123" s="23" t="s">
        <v>1087</v>
      </c>
      <c r="I123" s="232"/>
      <c r="J123" s="50"/>
      <c r="K123" s="272"/>
    </row>
    <row r="124" spans="1:11" ht="15.75">
      <c r="A124" s="296" t="s">
        <v>238</v>
      </c>
      <c r="B124" s="25" t="s">
        <v>158</v>
      </c>
      <c r="C124" s="25" t="s">
        <v>213</v>
      </c>
      <c r="D124" s="25"/>
      <c r="E124" s="25"/>
      <c r="F124" s="25"/>
      <c r="G124" s="25"/>
      <c r="H124" s="25"/>
      <c r="I124" s="109">
        <f>SUM(I125:I126)</f>
        <v>0</v>
      </c>
      <c r="J124" s="26">
        <f>SUM(J125:J127)</f>
        <v>863721</v>
      </c>
      <c r="K124" s="297">
        <f>SUM(K125:K127)</f>
        <v>450000</v>
      </c>
    </row>
    <row r="125" spans="1:11" ht="78.75">
      <c r="A125" s="87" t="s">
        <v>740</v>
      </c>
      <c r="B125" s="23" t="s">
        <v>158</v>
      </c>
      <c r="C125" s="23" t="s">
        <v>213</v>
      </c>
      <c r="D125" s="23" t="s">
        <v>305</v>
      </c>
      <c r="E125" s="23" t="s">
        <v>71</v>
      </c>
      <c r="F125" s="23" t="s">
        <v>72</v>
      </c>
      <c r="G125" s="23" t="s">
        <v>558</v>
      </c>
      <c r="H125" s="23" t="s">
        <v>169</v>
      </c>
      <c r="I125" s="130"/>
      <c r="J125" s="171">
        <v>250000</v>
      </c>
      <c r="K125" s="272">
        <v>250000</v>
      </c>
    </row>
    <row r="126" spans="1:11" ht="63">
      <c r="A126" s="87" t="s">
        <v>1016</v>
      </c>
      <c r="B126" s="23" t="s">
        <v>158</v>
      </c>
      <c r="C126" s="23" t="s">
        <v>213</v>
      </c>
      <c r="D126" s="23" t="s">
        <v>305</v>
      </c>
      <c r="E126" s="23" t="s">
        <v>61</v>
      </c>
      <c r="F126" s="23" t="s">
        <v>72</v>
      </c>
      <c r="G126" s="23" t="s">
        <v>559</v>
      </c>
      <c r="H126" s="23" t="s">
        <v>169</v>
      </c>
      <c r="I126" s="130"/>
      <c r="J126" s="171">
        <v>164120</v>
      </c>
      <c r="K126" s="272">
        <v>125000</v>
      </c>
    </row>
    <row r="127" spans="1:11" ht="63.75" thickBot="1">
      <c r="A127" s="87" t="s">
        <v>1017</v>
      </c>
      <c r="B127" s="163" t="s">
        <v>158</v>
      </c>
      <c r="C127" s="163" t="s">
        <v>213</v>
      </c>
      <c r="D127" s="163" t="s">
        <v>305</v>
      </c>
      <c r="E127" s="163" t="s">
        <v>61</v>
      </c>
      <c r="F127" s="163" t="s">
        <v>72</v>
      </c>
      <c r="G127" s="163" t="s">
        <v>541</v>
      </c>
      <c r="H127" s="163" t="s">
        <v>169</v>
      </c>
      <c r="I127" s="167"/>
      <c r="J127" s="496">
        <v>449601</v>
      </c>
      <c r="K127" s="311">
        <v>75000</v>
      </c>
    </row>
    <row r="128" spans="1:15" ht="16.5" thickBot="1">
      <c r="A128" s="28" t="s">
        <v>130</v>
      </c>
      <c r="B128" s="29" t="s">
        <v>131</v>
      </c>
      <c r="C128" s="29"/>
      <c r="D128" s="29"/>
      <c r="E128" s="29"/>
      <c r="F128" s="29"/>
      <c r="G128" s="29"/>
      <c r="H128" s="29"/>
      <c r="I128" s="169">
        <f>I129</f>
        <v>0</v>
      </c>
      <c r="J128" s="169">
        <f>J129+J136</f>
        <v>1235224</v>
      </c>
      <c r="K128" s="30">
        <f>K129+K136</f>
        <v>1235224</v>
      </c>
      <c r="M128" s="223"/>
      <c r="N128" s="222"/>
      <c r="O128" s="219"/>
    </row>
    <row r="129" spans="1:11" ht="15.75">
      <c r="A129" s="32" t="s">
        <v>296</v>
      </c>
      <c r="B129" s="31" t="s">
        <v>131</v>
      </c>
      <c r="C129" s="31" t="s">
        <v>297</v>
      </c>
      <c r="D129" s="31"/>
      <c r="E129" s="31"/>
      <c r="F129" s="31"/>
      <c r="G129" s="31"/>
      <c r="H129" s="31"/>
      <c r="I129" s="168">
        <f>I13+I130+I137</f>
        <v>0</v>
      </c>
      <c r="J129" s="168">
        <f>J130</f>
        <v>1235224</v>
      </c>
      <c r="K129" s="295">
        <f>K130</f>
        <v>1235224</v>
      </c>
    </row>
    <row r="130" spans="1:11" ht="54" customHeight="1">
      <c r="A130" s="296" t="s">
        <v>263</v>
      </c>
      <c r="B130" s="25" t="s">
        <v>131</v>
      </c>
      <c r="C130" s="25" t="s">
        <v>133</v>
      </c>
      <c r="D130" s="25"/>
      <c r="E130" s="25"/>
      <c r="F130" s="25"/>
      <c r="G130" s="25"/>
      <c r="H130" s="25"/>
      <c r="I130" s="109">
        <f>SUM(I132:I135)</f>
        <v>0</v>
      </c>
      <c r="J130" s="26">
        <f>SUM(J131:J135)</f>
        <v>1235224</v>
      </c>
      <c r="K130" s="297">
        <f>SUM(K131:K135)</f>
        <v>1235224</v>
      </c>
    </row>
    <row r="131" spans="1:11" ht="94.5">
      <c r="A131" s="301" t="s">
        <v>1088</v>
      </c>
      <c r="B131" s="23" t="s">
        <v>131</v>
      </c>
      <c r="C131" s="23" t="s">
        <v>133</v>
      </c>
      <c r="D131" s="23" t="s">
        <v>123</v>
      </c>
      <c r="E131" s="23" t="s">
        <v>61</v>
      </c>
      <c r="F131" s="23" t="s">
        <v>123</v>
      </c>
      <c r="G131" s="23" t="s">
        <v>601</v>
      </c>
      <c r="H131" s="23" t="s">
        <v>168</v>
      </c>
      <c r="I131" s="232"/>
      <c r="J131" s="50">
        <v>468720</v>
      </c>
      <c r="K131" s="272">
        <v>468720</v>
      </c>
    </row>
    <row r="132" spans="1:15" ht="94.5">
      <c r="A132" s="87" t="s">
        <v>560</v>
      </c>
      <c r="B132" s="22" t="s">
        <v>131</v>
      </c>
      <c r="C132" s="22" t="s">
        <v>133</v>
      </c>
      <c r="D132" s="22" t="s">
        <v>123</v>
      </c>
      <c r="E132" s="22" t="s">
        <v>61</v>
      </c>
      <c r="F132" s="22" t="s">
        <v>123</v>
      </c>
      <c r="G132" s="22" t="s">
        <v>561</v>
      </c>
      <c r="H132" s="22" t="s">
        <v>168</v>
      </c>
      <c r="I132" s="128">
        <v>14.3</v>
      </c>
      <c r="J132" s="154">
        <v>227856</v>
      </c>
      <c r="K132" s="158">
        <v>227856</v>
      </c>
      <c r="N132" s="222"/>
      <c r="O132" s="219"/>
    </row>
    <row r="133" spans="1:11" ht="47.25">
      <c r="A133" s="87" t="s">
        <v>636</v>
      </c>
      <c r="B133" s="22" t="s">
        <v>131</v>
      </c>
      <c r="C133" s="22" t="s">
        <v>133</v>
      </c>
      <c r="D133" s="22" t="s">
        <v>123</v>
      </c>
      <c r="E133" s="22" t="s">
        <v>61</v>
      </c>
      <c r="F133" s="22" t="s">
        <v>123</v>
      </c>
      <c r="G133" s="22" t="s">
        <v>561</v>
      </c>
      <c r="H133" s="22" t="s">
        <v>169</v>
      </c>
      <c r="I133" s="128">
        <v>-14.3</v>
      </c>
      <c r="J133" s="154">
        <v>520368</v>
      </c>
      <c r="K133" s="158">
        <v>520368</v>
      </c>
    </row>
    <row r="134" spans="1:11" ht="47.25">
      <c r="A134" s="87" t="s">
        <v>1070</v>
      </c>
      <c r="B134" s="22" t="s">
        <v>131</v>
      </c>
      <c r="C134" s="22" t="s">
        <v>133</v>
      </c>
      <c r="D134" s="22" t="s">
        <v>123</v>
      </c>
      <c r="E134" s="22" t="s">
        <v>61</v>
      </c>
      <c r="F134" s="22" t="s">
        <v>123</v>
      </c>
      <c r="G134" s="22" t="s">
        <v>561</v>
      </c>
      <c r="H134" s="22" t="s">
        <v>114</v>
      </c>
      <c r="I134" s="128"/>
      <c r="J134" s="154">
        <v>17280</v>
      </c>
      <c r="K134" s="158">
        <v>17280</v>
      </c>
    </row>
    <row r="135" spans="1:11" ht="31.5">
      <c r="A135" s="87" t="s">
        <v>377</v>
      </c>
      <c r="B135" s="22" t="s">
        <v>131</v>
      </c>
      <c r="C135" s="22" t="s">
        <v>133</v>
      </c>
      <c r="D135" s="22" t="s">
        <v>123</v>
      </c>
      <c r="E135" s="22" t="s">
        <v>61</v>
      </c>
      <c r="F135" s="22" t="s">
        <v>123</v>
      </c>
      <c r="G135" s="22" t="s">
        <v>561</v>
      </c>
      <c r="H135" s="22" t="s">
        <v>170</v>
      </c>
      <c r="I135" s="128"/>
      <c r="J135" s="154">
        <v>1000</v>
      </c>
      <c r="K135" s="485">
        <v>1000</v>
      </c>
    </row>
    <row r="136" spans="1:11" ht="15.75">
      <c r="A136" s="296" t="s">
        <v>264</v>
      </c>
      <c r="B136" s="25" t="s">
        <v>131</v>
      </c>
      <c r="C136" s="25" t="s">
        <v>265</v>
      </c>
      <c r="D136" s="206"/>
      <c r="E136" s="206"/>
      <c r="F136" s="206"/>
      <c r="G136" s="206"/>
      <c r="H136" s="206"/>
      <c r="I136" s="291"/>
      <c r="J136" s="484">
        <f>J137</f>
        <v>0</v>
      </c>
      <c r="K136" s="495">
        <f>K137</f>
        <v>0</v>
      </c>
    </row>
    <row r="137" spans="1:11" ht="15.75">
      <c r="A137" s="296" t="s">
        <v>331</v>
      </c>
      <c r="B137" s="25" t="s">
        <v>131</v>
      </c>
      <c r="C137" s="25" t="s">
        <v>344</v>
      </c>
      <c r="D137" s="25"/>
      <c r="E137" s="25"/>
      <c r="F137" s="25"/>
      <c r="G137" s="25"/>
      <c r="H137" s="25"/>
      <c r="I137" s="26">
        <f>I138</f>
        <v>0</v>
      </c>
      <c r="J137" s="26">
        <f>SUM(J138:J139)</f>
        <v>0</v>
      </c>
      <c r="K137" s="297">
        <f>SUM(K138:K139)</f>
        <v>0</v>
      </c>
    </row>
    <row r="138" spans="1:11" ht="63">
      <c r="A138" s="33" t="s">
        <v>986</v>
      </c>
      <c r="B138" s="22" t="s">
        <v>131</v>
      </c>
      <c r="C138" s="22" t="s">
        <v>344</v>
      </c>
      <c r="D138" s="22" t="s">
        <v>19</v>
      </c>
      <c r="E138" s="22" t="s">
        <v>71</v>
      </c>
      <c r="F138" s="22" t="s">
        <v>72</v>
      </c>
      <c r="G138" s="22" t="s">
        <v>579</v>
      </c>
      <c r="H138" s="22" t="s">
        <v>169</v>
      </c>
      <c r="I138" s="128"/>
      <c r="J138" s="154"/>
      <c r="K138" s="497"/>
    </row>
    <row r="139" spans="1:11" ht="63.75" thickBot="1">
      <c r="A139" s="94" t="s">
        <v>1040</v>
      </c>
      <c r="B139" s="22" t="s">
        <v>131</v>
      </c>
      <c r="C139" s="22" t="s">
        <v>344</v>
      </c>
      <c r="D139" s="22" t="s">
        <v>19</v>
      </c>
      <c r="E139" s="22" t="s">
        <v>71</v>
      </c>
      <c r="F139" s="22" t="s">
        <v>123</v>
      </c>
      <c r="G139" s="22" t="s">
        <v>1071</v>
      </c>
      <c r="H139" s="22" t="s">
        <v>169</v>
      </c>
      <c r="I139" s="128"/>
      <c r="J139" s="154"/>
      <c r="K139" s="497"/>
    </row>
    <row r="140" spans="1:11" ht="32.25" thickBot="1">
      <c r="A140" s="28" t="s">
        <v>93</v>
      </c>
      <c r="B140" s="29" t="s">
        <v>135</v>
      </c>
      <c r="C140" s="29"/>
      <c r="D140" s="29"/>
      <c r="E140" s="29"/>
      <c r="F140" s="29"/>
      <c r="G140" s="29"/>
      <c r="H140" s="29"/>
      <c r="I140" s="169" t="e">
        <f>I141+I196</f>
        <v>#REF!</v>
      </c>
      <c r="J140" s="169">
        <f>J141+J196</f>
        <v>217174215.98000002</v>
      </c>
      <c r="K140" s="30">
        <f>K141+K196</f>
        <v>222793579.98000002</v>
      </c>
    </row>
    <row r="141" spans="1:11" ht="15.75">
      <c r="A141" s="296" t="s">
        <v>141</v>
      </c>
      <c r="B141" s="25" t="s">
        <v>135</v>
      </c>
      <c r="C141" s="25" t="s">
        <v>142</v>
      </c>
      <c r="D141" s="25"/>
      <c r="E141" s="25"/>
      <c r="F141" s="25"/>
      <c r="G141" s="25"/>
      <c r="H141" s="25"/>
      <c r="I141" s="26" t="e">
        <f>I142+I153+I184+I190</f>
        <v>#REF!</v>
      </c>
      <c r="J141" s="26">
        <f>J142+J153+J184+J190+J180</f>
        <v>214864761.68</v>
      </c>
      <c r="K141" s="297">
        <f>K142+K153+K180+K184+K190</f>
        <v>220484125.68</v>
      </c>
    </row>
    <row r="142" spans="1:11" ht="15.75">
      <c r="A142" s="296" t="s">
        <v>136</v>
      </c>
      <c r="B142" s="25" t="s">
        <v>135</v>
      </c>
      <c r="C142" s="25" t="s">
        <v>245</v>
      </c>
      <c r="D142" s="25"/>
      <c r="E142" s="25"/>
      <c r="F142" s="25"/>
      <c r="G142" s="25"/>
      <c r="H142" s="25"/>
      <c r="I142" s="26">
        <f>SUM(I143:I152)</f>
        <v>500</v>
      </c>
      <c r="J142" s="26">
        <f>SUM(J143:J152)</f>
        <v>77506794.24000001</v>
      </c>
      <c r="K142" s="297">
        <f>SUM(K143:K152)</f>
        <v>79506689.24000001</v>
      </c>
    </row>
    <row r="143" spans="1:11" ht="78.75">
      <c r="A143" s="312" t="s">
        <v>456</v>
      </c>
      <c r="B143" s="22" t="s">
        <v>135</v>
      </c>
      <c r="C143" s="22" t="s">
        <v>245</v>
      </c>
      <c r="D143" s="22" t="s">
        <v>239</v>
      </c>
      <c r="E143" s="22" t="s">
        <v>71</v>
      </c>
      <c r="F143" s="22" t="s">
        <v>72</v>
      </c>
      <c r="G143" s="22" t="s">
        <v>562</v>
      </c>
      <c r="H143" s="22" t="s">
        <v>113</v>
      </c>
      <c r="I143" s="128">
        <v>500</v>
      </c>
      <c r="J143" s="154">
        <v>4921410.95</v>
      </c>
      <c r="K143" s="213">
        <v>4921410.95</v>
      </c>
    </row>
    <row r="144" spans="1:11" ht="126">
      <c r="A144" s="87" t="s">
        <v>769</v>
      </c>
      <c r="B144" s="22" t="s">
        <v>135</v>
      </c>
      <c r="C144" s="22" t="s">
        <v>245</v>
      </c>
      <c r="D144" s="22" t="s">
        <v>239</v>
      </c>
      <c r="E144" s="22" t="s">
        <v>71</v>
      </c>
      <c r="F144" s="22" t="s">
        <v>72</v>
      </c>
      <c r="G144" s="22" t="s">
        <v>785</v>
      </c>
      <c r="H144" s="22" t="s">
        <v>113</v>
      </c>
      <c r="I144" s="128"/>
      <c r="J144" s="154">
        <v>9252157.38</v>
      </c>
      <c r="K144" s="213">
        <v>9252157.38</v>
      </c>
    </row>
    <row r="145" spans="1:11" ht="94.5">
      <c r="A145" s="87" t="s">
        <v>770</v>
      </c>
      <c r="B145" s="22" t="s">
        <v>135</v>
      </c>
      <c r="C145" s="22" t="s">
        <v>245</v>
      </c>
      <c r="D145" s="22" t="s">
        <v>239</v>
      </c>
      <c r="E145" s="22" t="s">
        <v>71</v>
      </c>
      <c r="F145" s="22" t="s">
        <v>72</v>
      </c>
      <c r="G145" s="22" t="s">
        <v>786</v>
      </c>
      <c r="H145" s="22" t="s">
        <v>113</v>
      </c>
      <c r="I145" s="128"/>
      <c r="J145" s="154">
        <v>7407536.34</v>
      </c>
      <c r="K145" s="213">
        <v>7407536.34</v>
      </c>
    </row>
    <row r="146" spans="1:11" ht="110.25">
      <c r="A146" s="87" t="s">
        <v>772</v>
      </c>
      <c r="B146" s="22" t="s">
        <v>135</v>
      </c>
      <c r="C146" s="22" t="s">
        <v>245</v>
      </c>
      <c r="D146" s="22" t="s">
        <v>239</v>
      </c>
      <c r="E146" s="22" t="s">
        <v>71</v>
      </c>
      <c r="F146" s="22" t="s">
        <v>72</v>
      </c>
      <c r="G146" s="22" t="s">
        <v>787</v>
      </c>
      <c r="H146" s="22" t="s">
        <v>113</v>
      </c>
      <c r="I146" s="128"/>
      <c r="J146" s="154"/>
      <c r="K146" s="213"/>
    </row>
    <row r="147" spans="1:11" ht="110.25">
      <c r="A147" s="87" t="s">
        <v>771</v>
      </c>
      <c r="B147" s="22" t="s">
        <v>135</v>
      </c>
      <c r="C147" s="22" t="s">
        <v>245</v>
      </c>
      <c r="D147" s="22" t="s">
        <v>239</v>
      </c>
      <c r="E147" s="22" t="s">
        <v>71</v>
      </c>
      <c r="F147" s="22" t="s">
        <v>72</v>
      </c>
      <c r="G147" s="22" t="s">
        <v>788</v>
      </c>
      <c r="H147" s="22" t="s">
        <v>113</v>
      </c>
      <c r="I147" s="128"/>
      <c r="J147" s="154">
        <v>6094384.99</v>
      </c>
      <c r="K147" s="213">
        <v>6094384.99</v>
      </c>
    </row>
    <row r="148" spans="1:11" ht="78.75">
      <c r="A148" s="312" t="s">
        <v>458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563</v>
      </c>
      <c r="H148" s="22" t="s">
        <v>113</v>
      </c>
      <c r="I148" s="128"/>
      <c r="J148" s="154">
        <v>6474545.58</v>
      </c>
      <c r="K148" s="486">
        <v>6474545.58</v>
      </c>
    </row>
    <row r="149" spans="1:11" ht="94.5">
      <c r="A149" s="312" t="s">
        <v>1160</v>
      </c>
      <c r="B149" s="22" t="s">
        <v>135</v>
      </c>
      <c r="C149" s="22" t="s">
        <v>245</v>
      </c>
      <c r="D149" s="22" t="s">
        <v>1161</v>
      </c>
      <c r="E149" s="22" t="s">
        <v>71</v>
      </c>
      <c r="F149" s="22" t="s">
        <v>72</v>
      </c>
      <c r="G149" s="22" t="s">
        <v>1162</v>
      </c>
      <c r="H149" s="22" t="s">
        <v>113</v>
      </c>
      <c r="I149" s="128"/>
      <c r="J149" s="154"/>
      <c r="K149" s="486"/>
    </row>
    <row r="150" spans="1:11" ht="94.5">
      <c r="A150" s="33" t="s">
        <v>599</v>
      </c>
      <c r="B150" s="23" t="s">
        <v>135</v>
      </c>
      <c r="C150" s="23" t="s">
        <v>245</v>
      </c>
      <c r="D150" s="23" t="s">
        <v>240</v>
      </c>
      <c r="E150" s="23" t="s">
        <v>71</v>
      </c>
      <c r="F150" s="23" t="s">
        <v>72</v>
      </c>
      <c r="G150" s="23" t="s">
        <v>600</v>
      </c>
      <c r="H150" s="23" t="s">
        <v>113</v>
      </c>
      <c r="I150" s="130"/>
      <c r="J150" s="171"/>
      <c r="K150" s="272"/>
    </row>
    <row r="151" spans="1:11" ht="159" customHeight="1">
      <c r="A151" s="89" t="s">
        <v>460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564</v>
      </c>
      <c r="H151" s="22" t="s">
        <v>113</v>
      </c>
      <c r="I151" s="128"/>
      <c r="J151" s="154">
        <v>488760</v>
      </c>
      <c r="K151" s="486">
        <v>488760</v>
      </c>
    </row>
    <row r="152" spans="1:11" ht="204.75">
      <c r="A152" s="33" t="s">
        <v>565</v>
      </c>
      <c r="B152" s="23" t="s">
        <v>135</v>
      </c>
      <c r="C152" s="23" t="s">
        <v>245</v>
      </c>
      <c r="D152" s="23" t="s">
        <v>239</v>
      </c>
      <c r="E152" s="23" t="s">
        <v>71</v>
      </c>
      <c r="F152" s="23" t="s">
        <v>72</v>
      </c>
      <c r="G152" s="23" t="s">
        <v>566</v>
      </c>
      <c r="H152" s="23" t="s">
        <v>113</v>
      </c>
      <c r="I152" s="130"/>
      <c r="J152" s="171">
        <v>42867999</v>
      </c>
      <c r="K152" s="175">
        <v>44867894</v>
      </c>
    </row>
    <row r="153" spans="1:11" ht="15.75">
      <c r="A153" s="296" t="s">
        <v>246</v>
      </c>
      <c r="B153" s="25" t="s">
        <v>135</v>
      </c>
      <c r="C153" s="25" t="s">
        <v>247</v>
      </c>
      <c r="D153" s="25"/>
      <c r="E153" s="25"/>
      <c r="F153" s="25"/>
      <c r="G153" s="25"/>
      <c r="H153" s="25"/>
      <c r="I153" s="26" t="e">
        <f>I154+I164+I171+#REF!+#REF!+#REF!+I172+#REF!+I173+I174+I175+#REF!+#REF!+I179+I180</f>
        <v>#REF!</v>
      </c>
      <c r="J153" s="26">
        <f>J154+J164+J172+J173+J174+J175+J176+J177+J179+J178</f>
        <v>126894354.25</v>
      </c>
      <c r="K153" s="297">
        <f>K154+K164+SUM(K172:K179)</f>
        <v>130513823.25</v>
      </c>
    </row>
    <row r="154" spans="1:11" ht="15.75">
      <c r="A154" s="313" t="s">
        <v>49</v>
      </c>
      <c r="B154" s="21" t="s">
        <v>135</v>
      </c>
      <c r="C154" s="21" t="s">
        <v>247</v>
      </c>
      <c r="D154" s="21"/>
      <c r="E154" s="21"/>
      <c r="F154" s="21"/>
      <c r="G154" s="21"/>
      <c r="H154" s="21"/>
      <c r="I154" s="110" t="e">
        <f>I155+I160+#REF!+#REF!+#REF!+I161</f>
        <v>#REF!</v>
      </c>
      <c r="J154" s="110">
        <f>SUM(J155:J163)</f>
        <v>30518936.16</v>
      </c>
      <c r="K154" s="314">
        <f>SUM(K155:K163)</f>
        <v>30518936.16</v>
      </c>
    </row>
    <row r="155" spans="1:11" ht="78.75">
      <c r="A155" s="87" t="s">
        <v>468</v>
      </c>
      <c r="B155" s="22" t="s">
        <v>135</v>
      </c>
      <c r="C155" s="22" t="s">
        <v>247</v>
      </c>
      <c r="D155" s="22" t="s">
        <v>239</v>
      </c>
      <c r="E155" s="22" t="s">
        <v>61</v>
      </c>
      <c r="F155" s="22" t="s">
        <v>72</v>
      </c>
      <c r="G155" s="22" t="s">
        <v>567</v>
      </c>
      <c r="H155" s="22" t="s">
        <v>113</v>
      </c>
      <c r="I155" s="128"/>
      <c r="J155" s="154">
        <v>8706711.44</v>
      </c>
      <c r="K155" s="213">
        <v>8706711.44</v>
      </c>
    </row>
    <row r="156" spans="1:11" ht="110.25">
      <c r="A156" s="33" t="s">
        <v>773</v>
      </c>
      <c r="B156" s="22" t="s">
        <v>135</v>
      </c>
      <c r="C156" s="22" t="s">
        <v>247</v>
      </c>
      <c r="D156" s="22" t="s">
        <v>239</v>
      </c>
      <c r="E156" s="22" t="s">
        <v>61</v>
      </c>
      <c r="F156" s="22" t="s">
        <v>72</v>
      </c>
      <c r="G156" s="22" t="s">
        <v>789</v>
      </c>
      <c r="H156" s="22" t="s">
        <v>113</v>
      </c>
      <c r="I156" s="128"/>
      <c r="J156" s="154">
        <v>4577616.47</v>
      </c>
      <c r="K156" s="213">
        <v>4577616.47</v>
      </c>
    </row>
    <row r="157" spans="1:11" ht="94.5">
      <c r="A157" s="33" t="s">
        <v>774</v>
      </c>
      <c r="B157" s="22" t="s">
        <v>135</v>
      </c>
      <c r="C157" s="22" t="s">
        <v>247</v>
      </c>
      <c r="D157" s="22" t="s">
        <v>239</v>
      </c>
      <c r="E157" s="22" t="s">
        <v>61</v>
      </c>
      <c r="F157" s="22" t="s">
        <v>72</v>
      </c>
      <c r="G157" s="22" t="s">
        <v>790</v>
      </c>
      <c r="H157" s="22" t="s">
        <v>113</v>
      </c>
      <c r="I157" s="128"/>
      <c r="J157" s="154">
        <v>8253668.38</v>
      </c>
      <c r="K157" s="213">
        <v>8253668.38</v>
      </c>
    </row>
    <row r="158" spans="1:11" ht="94.5">
      <c r="A158" s="33" t="s">
        <v>775</v>
      </c>
      <c r="B158" s="22" t="s">
        <v>135</v>
      </c>
      <c r="C158" s="22" t="s">
        <v>247</v>
      </c>
      <c r="D158" s="22" t="s">
        <v>239</v>
      </c>
      <c r="E158" s="22" t="s">
        <v>61</v>
      </c>
      <c r="F158" s="22" t="s">
        <v>72</v>
      </c>
      <c r="G158" s="22" t="s">
        <v>791</v>
      </c>
      <c r="H158" s="22" t="s">
        <v>113</v>
      </c>
      <c r="I158" s="128"/>
      <c r="J158" s="154"/>
      <c r="K158" s="213"/>
    </row>
    <row r="159" spans="1:11" ht="94.5">
      <c r="A159" s="33" t="s">
        <v>776</v>
      </c>
      <c r="B159" s="22" t="s">
        <v>135</v>
      </c>
      <c r="C159" s="22" t="s">
        <v>247</v>
      </c>
      <c r="D159" s="22" t="s">
        <v>239</v>
      </c>
      <c r="E159" s="22" t="s">
        <v>61</v>
      </c>
      <c r="F159" s="22" t="s">
        <v>72</v>
      </c>
      <c r="G159" s="22" t="s">
        <v>792</v>
      </c>
      <c r="H159" s="22" t="s">
        <v>113</v>
      </c>
      <c r="I159" s="128"/>
      <c r="J159" s="154">
        <v>6978539.87</v>
      </c>
      <c r="K159" s="213">
        <v>6978539.87</v>
      </c>
    </row>
    <row r="160" spans="1:11" ht="78.75">
      <c r="A160" s="124" t="s">
        <v>615</v>
      </c>
      <c r="B160" s="23" t="s">
        <v>135</v>
      </c>
      <c r="C160" s="23" t="s">
        <v>247</v>
      </c>
      <c r="D160" s="23" t="s">
        <v>239</v>
      </c>
      <c r="E160" s="23" t="s">
        <v>61</v>
      </c>
      <c r="F160" s="23" t="s">
        <v>72</v>
      </c>
      <c r="G160" s="23" t="s">
        <v>618</v>
      </c>
      <c r="H160" s="23" t="s">
        <v>113</v>
      </c>
      <c r="I160" s="130"/>
      <c r="J160" s="171">
        <v>1652400</v>
      </c>
      <c r="K160" s="272">
        <v>1652400</v>
      </c>
    </row>
    <row r="161" spans="1:11" ht="98.25" customHeight="1">
      <c r="A161" s="33" t="s">
        <v>808</v>
      </c>
      <c r="B161" s="23" t="s">
        <v>135</v>
      </c>
      <c r="C161" s="23" t="s">
        <v>247</v>
      </c>
      <c r="D161" s="23" t="s">
        <v>568</v>
      </c>
      <c r="E161" s="23" t="s">
        <v>122</v>
      </c>
      <c r="F161" s="23" t="s">
        <v>538</v>
      </c>
      <c r="G161" s="23" t="s">
        <v>1072</v>
      </c>
      <c r="H161" s="23" t="s">
        <v>113</v>
      </c>
      <c r="I161" s="130"/>
      <c r="J161" s="171"/>
      <c r="K161" s="272"/>
    </row>
    <row r="162" spans="1:11" ht="93.75" customHeight="1">
      <c r="A162" s="33" t="s">
        <v>766</v>
      </c>
      <c r="B162" s="23" t="s">
        <v>135</v>
      </c>
      <c r="C162" s="23" t="s">
        <v>247</v>
      </c>
      <c r="D162" s="23" t="s">
        <v>67</v>
      </c>
      <c r="E162" s="23" t="s">
        <v>71</v>
      </c>
      <c r="F162" s="23" t="s">
        <v>72</v>
      </c>
      <c r="G162" s="23" t="s">
        <v>569</v>
      </c>
      <c r="H162" s="23" t="s">
        <v>113</v>
      </c>
      <c r="I162" s="130"/>
      <c r="J162" s="171">
        <v>350000</v>
      </c>
      <c r="K162" s="272">
        <v>350000</v>
      </c>
    </row>
    <row r="163" spans="1:11" ht="94.5">
      <c r="A163" s="462" t="s">
        <v>1178</v>
      </c>
      <c r="B163" s="22" t="s">
        <v>135</v>
      </c>
      <c r="C163" s="22" t="s">
        <v>247</v>
      </c>
      <c r="D163" s="22" t="s">
        <v>239</v>
      </c>
      <c r="E163" s="22" t="s">
        <v>61</v>
      </c>
      <c r="F163" s="22" t="s">
        <v>72</v>
      </c>
      <c r="G163" s="22" t="s">
        <v>1110</v>
      </c>
      <c r="H163" s="22" t="s">
        <v>113</v>
      </c>
      <c r="I163" s="128"/>
      <c r="J163" s="463"/>
      <c r="K163" s="158"/>
    </row>
    <row r="164" spans="1:11" ht="15.75">
      <c r="A164" s="315" t="s">
        <v>308</v>
      </c>
      <c r="B164" s="21" t="s">
        <v>135</v>
      </c>
      <c r="C164" s="21" t="s">
        <v>247</v>
      </c>
      <c r="D164" s="21"/>
      <c r="E164" s="21"/>
      <c r="F164" s="21"/>
      <c r="G164" s="21"/>
      <c r="H164" s="21"/>
      <c r="I164" s="110">
        <f>SUM(I165:I168)</f>
        <v>-745</v>
      </c>
      <c r="J164" s="314">
        <f>SUM(J165:J171)</f>
        <v>16485381.09</v>
      </c>
      <c r="K164" s="314">
        <f>SUM(K165:K171)</f>
        <v>16485381.09</v>
      </c>
    </row>
    <row r="165" spans="1:11" ht="94.5">
      <c r="A165" s="87" t="s">
        <v>570</v>
      </c>
      <c r="B165" s="23" t="s">
        <v>135</v>
      </c>
      <c r="C165" s="23" t="s">
        <v>247</v>
      </c>
      <c r="D165" s="23" t="s">
        <v>239</v>
      </c>
      <c r="E165" s="23" t="s">
        <v>61</v>
      </c>
      <c r="F165" s="23" t="s">
        <v>72</v>
      </c>
      <c r="G165" s="23" t="s">
        <v>571</v>
      </c>
      <c r="H165" s="23" t="s">
        <v>168</v>
      </c>
      <c r="I165" s="130"/>
      <c r="J165" s="171">
        <v>3973997.06</v>
      </c>
      <c r="K165" s="272">
        <v>3973997.06</v>
      </c>
    </row>
    <row r="166" spans="1:11" ht="47.25">
      <c r="A166" s="87" t="s">
        <v>649</v>
      </c>
      <c r="B166" s="23" t="s">
        <v>135</v>
      </c>
      <c r="C166" s="23" t="s">
        <v>247</v>
      </c>
      <c r="D166" s="23" t="s">
        <v>239</v>
      </c>
      <c r="E166" s="23" t="s">
        <v>61</v>
      </c>
      <c r="F166" s="23" t="s">
        <v>72</v>
      </c>
      <c r="G166" s="23" t="s">
        <v>571</v>
      </c>
      <c r="H166" s="23" t="s">
        <v>169</v>
      </c>
      <c r="I166" s="130">
        <v>-745</v>
      </c>
      <c r="J166" s="171">
        <v>10583311.17</v>
      </c>
      <c r="K166" s="272">
        <v>10583311.17</v>
      </c>
    </row>
    <row r="167" spans="1:11" ht="31.5">
      <c r="A167" s="87" t="s">
        <v>472</v>
      </c>
      <c r="B167" s="23" t="s">
        <v>135</v>
      </c>
      <c r="C167" s="23" t="s">
        <v>247</v>
      </c>
      <c r="D167" s="23" t="s">
        <v>239</v>
      </c>
      <c r="E167" s="23" t="s">
        <v>61</v>
      </c>
      <c r="F167" s="23" t="s">
        <v>72</v>
      </c>
      <c r="G167" s="23" t="s">
        <v>571</v>
      </c>
      <c r="H167" s="23" t="s">
        <v>170</v>
      </c>
      <c r="I167" s="130"/>
      <c r="J167" s="171">
        <v>177272.86</v>
      </c>
      <c r="K167" s="272">
        <v>177272.86</v>
      </c>
    </row>
    <row r="168" spans="1:11" ht="63">
      <c r="A168" s="124" t="s">
        <v>650</v>
      </c>
      <c r="B168" s="23" t="s">
        <v>135</v>
      </c>
      <c r="C168" s="23" t="s">
        <v>247</v>
      </c>
      <c r="D168" s="23" t="s">
        <v>239</v>
      </c>
      <c r="E168" s="23" t="s">
        <v>61</v>
      </c>
      <c r="F168" s="23" t="s">
        <v>72</v>
      </c>
      <c r="G168" s="23" t="s">
        <v>619</v>
      </c>
      <c r="H168" s="23" t="s">
        <v>169</v>
      </c>
      <c r="I168" s="130"/>
      <c r="J168" s="171">
        <v>278800</v>
      </c>
      <c r="K168" s="272">
        <v>278800</v>
      </c>
    </row>
    <row r="169" spans="1:11" ht="116.25" customHeight="1">
      <c r="A169" s="33" t="s">
        <v>815</v>
      </c>
      <c r="B169" s="23" t="s">
        <v>135</v>
      </c>
      <c r="C169" s="23" t="s">
        <v>247</v>
      </c>
      <c r="D169" s="23" t="s">
        <v>67</v>
      </c>
      <c r="E169" s="23" t="s">
        <v>71</v>
      </c>
      <c r="F169" s="23" t="s">
        <v>72</v>
      </c>
      <c r="G169" s="23" t="s">
        <v>768</v>
      </c>
      <c r="H169" s="23" t="s">
        <v>168</v>
      </c>
      <c r="I169" s="130"/>
      <c r="J169" s="171">
        <v>56000</v>
      </c>
      <c r="K169" s="272">
        <v>56000</v>
      </c>
    </row>
    <row r="170" spans="1:11" ht="99.75" customHeight="1">
      <c r="A170" s="462" t="s">
        <v>1177</v>
      </c>
      <c r="B170" s="23" t="s">
        <v>135</v>
      </c>
      <c r="C170" s="23" t="s">
        <v>247</v>
      </c>
      <c r="D170" s="23" t="s">
        <v>239</v>
      </c>
      <c r="E170" s="23" t="s">
        <v>61</v>
      </c>
      <c r="F170" s="23" t="s">
        <v>72</v>
      </c>
      <c r="G170" s="23" t="s">
        <v>1110</v>
      </c>
      <c r="H170" s="23" t="s">
        <v>169</v>
      </c>
      <c r="I170" s="130"/>
      <c r="J170" s="171"/>
      <c r="K170" s="272"/>
    </row>
    <row r="171" spans="1:11" ht="78.75">
      <c r="A171" s="33" t="s">
        <v>651</v>
      </c>
      <c r="B171" s="23" t="s">
        <v>135</v>
      </c>
      <c r="C171" s="23" t="s">
        <v>247</v>
      </c>
      <c r="D171" s="23" t="s">
        <v>239</v>
      </c>
      <c r="E171" s="23" t="s">
        <v>61</v>
      </c>
      <c r="F171" s="23" t="s">
        <v>72</v>
      </c>
      <c r="G171" s="23" t="s">
        <v>572</v>
      </c>
      <c r="H171" s="23" t="s">
        <v>169</v>
      </c>
      <c r="I171" s="130">
        <v>745</v>
      </c>
      <c r="J171" s="171">
        <v>1416000</v>
      </c>
      <c r="K171" s="272">
        <v>1416000</v>
      </c>
    </row>
    <row r="172" spans="1:11" ht="126">
      <c r="A172" s="87" t="s">
        <v>798</v>
      </c>
      <c r="B172" s="23" t="s">
        <v>135</v>
      </c>
      <c r="C172" s="23" t="s">
        <v>247</v>
      </c>
      <c r="D172" s="23" t="s">
        <v>239</v>
      </c>
      <c r="E172" s="23" t="s">
        <v>61</v>
      </c>
      <c r="F172" s="23" t="s">
        <v>72</v>
      </c>
      <c r="G172" s="23" t="s">
        <v>573</v>
      </c>
      <c r="H172" s="23" t="s">
        <v>169</v>
      </c>
      <c r="I172" s="130"/>
      <c r="J172" s="171">
        <v>69428</v>
      </c>
      <c r="K172" s="272">
        <v>69428</v>
      </c>
    </row>
    <row r="173" spans="1:11" ht="236.25">
      <c r="A173" s="33" t="s">
        <v>799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574</v>
      </c>
      <c r="H173" s="23" t="s">
        <v>168</v>
      </c>
      <c r="I173" s="130"/>
      <c r="J173" s="171">
        <v>14254284</v>
      </c>
      <c r="K173" s="213">
        <v>14929201</v>
      </c>
    </row>
    <row r="174" spans="1:11" ht="189">
      <c r="A174" s="33" t="s">
        <v>800</v>
      </c>
      <c r="B174" s="23" t="s">
        <v>135</v>
      </c>
      <c r="C174" s="23" t="s">
        <v>247</v>
      </c>
      <c r="D174" s="23" t="s">
        <v>239</v>
      </c>
      <c r="E174" s="23" t="s">
        <v>61</v>
      </c>
      <c r="F174" s="23" t="s">
        <v>72</v>
      </c>
      <c r="G174" s="23" t="s">
        <v>574</v>
      </c>
      <c r="H174" s="23" t="s">
        <v>169</v>
      </c>
      <c r="I174" s="130"/>
      <c r="J174" s="171">
        <v>162328</v>
      </c>
      <c r="K174" s="213">
        <v>162328</v>
      </c>
    </row>
    <row r="175" spans="1:11" ht="204.75">
      <c r="A175" s="33" t="s">
        <v>801</v>
      </c>
      <c r="B175" s="23" t="s">
        <v>135</v>
      </c>
      <c r="C175" s="23" t="s">
        <v>247</v>
      </c>
      <c r="D175" s="23" t="s">
        <v>239</v>
      </c>
      <c r="E175" s="23" t="s">
        <v>61</v>
      </c>
      <c r="F175" s="23" t="s">
        <v>72</v>
      </c>
      <c r="G175" s="23" t="s">
        <v>574</v>
      </c>
      <c r="H175" s="23" t="s">
        <v>113</v>
      </c>
      <c r="I175" s="130"/>
      <c r="J175" s="171">
        <v>58961308</v>
      </c>
      <c r="K175" s="213">
        <v>61615512</v>
      </c>
    </row>
    <row r="176" spans="1:11" ht="81" customHeight="1">
      <c r="A176" s="108" t="s">
        <v>1108</v>
      </c>
      <c r="B176" s="23" t="s">
        <v>135</v>
      </c>
      <c r="C176" s="23" t="s">
        <v>247</v>
      </c>
      <c r="D176" s="23" t="s">
        <v>239</v>
      </c>
      <c r="E176" s="23" t="s">
        <v>61</v>
      </c>
      <c r="F176" s="23" t="s">
        <v>72</v>
      </c>
      <c r="G176" s="23" t="s">
        <v>1106</v>
      </c>
      <c r="H176" s="23" t="s">
        <v>169</v>
      </c>
      <c r="I176" s="130"/>
      <c r="J176" s="171"/>
      <c r="K176" s="158"/>
    </row>
    <row r="177" spans="1:11" ht="94.5">
      <c r="A177" s="108" t="s">
        <v>1109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1106</v>
      </c>
      <c r="H177" s="23" t="s">
        <v>113</v>
      </c>
      <c r="I177" s="130"/>
      <c r="J177" s="171"/>
      <c r="K177" s="158"/>
    </row>
    <row r="178" spans="1:11" ht="78.75">
      <c r="A178" s="33" t="s">
        <v>807</v>
      </c>
      <c r="B178" s="23" t="s">
        <v>135</v>
      </c>
      <c r="C178" s="23" t="s">
        <v>247</v>
      </c>
      <c r="D178" s="23" t="s">
        <v>568</v>
      </c>
      <c r="E178" s="23" t="s">
        <v>122</v>
      </c>
      <c r="F178" s="23" t="s">
        <v>538</v>
      </c>
      <c r="G178" s="23" t="s">
        <v>1072</v>
      </c>
      <c r="H178" s="23" t="s">
        <v>113</v>
      </c>
      <c r="I178" s="130"/>
      <c r="J178" s="171"/>
      <c r="K178" s="272"/>
    </row>
    <row r="179" spans="1:11" ht="192" customHeight="1">
      <c r="A179" s="33" t="s">
        <v>517</v>
      </c>
      <c r="B179" s="23" t="s">
        <v>135</v>
      </c>
      <c r="C179" s="23" t="s">
        <v>247</v>
      </c>
      <c r="D179" s="23" t="s">
        <v>167</v>
      </c>
      <c r="E179" s="23" t="s">
        <v>122</v>
      </c>
      <c r="F179" s="23" t="s">
        <v>538</v>
      </c>
      <c r="G179" s="23" t="s">
        <v>575</v>
      </c>
      <c r="H179" s="23" t="s">
        <v>113</v>
      </c>
      <c r="I179" s="130"/>
      <c r="J179" s="171">
        <v>6442689</v>
      </c>
      <c r="K179" s="486">
        <v>6733037</v>
      </c>
    </row>
    <row r="180" spans="1:11" ht="34.5" customHeight="1">
      <c r="A180" s="310" t="s">
        <v>795</v>
      </c>
      <c r="B180" s="25" t="s">
        <v>135</v>
      </c>
      <c r="C180" s="25" t="s">
        <v>794</v>
      </c>
      <c r="D180" s="25"/>
      <c r="E180" s="25"/>
      <c r="F180" s="25"/>
      <c r="G180" s="25"/>
      <c r="H180" s="321"/>
      <c r="I180" s="131" t="e">
        <f>I181+#REF!+I183</f>
        <v>#REF!</v>
      </c>
      <c r="J180" s="487">
        <f>SUM(J181:J183)</f>
        <v>4943260.25</v>
      </c>
      <c r="K180" s="489">
        <f>SUM(K181:K183)</f>
        <v>4943260.25</v>
      </c>
    </row>
    <row r="181" spans="1:11" ht="87" customHeight="1">
      <c r="A181" s="33" t="s">
        <v>576</v>
      </c>
      <c r="B181" s="23" t="s">
        <v>135</v>
      </c>
      <c r="C181" s="23" t="s">
        <v>794</v>
      </c>
      <c r="D181" s="23" t="s">
        <v>239</v>
      </c>
      <c r="E181" s="23" t="s">
        <v>241</v>
      </c>
      <c r="F181" s="23" t="s">
        <v>72</v>
      </c>
      <c r="G181" s="23" t="s">
        <v>577</v>
      </c>
      <c r="H181" s="23" t="s">
        <v>113</v>
      </c>
      <c r="I181" s="130"/>
      <c r="J181" s="171">
        <v>4943260.25</v>
      </c>
      <c r="K181" s="486">
        <v>4943260.25</v>
      </c>
    </row>
    <row r="182" spans="1:11" ht="111.75" customHeight="1">
      <c r="A182" s="94" t="s">
        <v>947</v>
      </c>
      <c r="B182" s="23" t="s">
        <v>135</v>
      </c>
      <c r="C182" s="23" t="s">
        <v>794</v>
      </c>
      <c r="D182" s="23" t="s">
        <v>239</v>
      </c>
      <c r="E182" s="23" t="s">
        <v>241</v>
      </c>
      <c r="F182" s="23" t="s">
        <v>72</v>
      </c>
      <c r="G182" s="23" t="s">
        <v>949</v>
      </c>
      <c r="H182" s="23" t="s">
        <v>113</v>
      </c>
      <c r="I182" s="130"/>
      <c r="J182" s="171"/>
      <c r="K182" s="486"/>
    </row>
    <row r="183" spans="1:11" ht="110.25">
      <c r="A183" s="94" t="s">
        <v>793</v>
      </c>
      <c r="B183" s="23" t="s">
        <v>135</v>
      </c>
      <c r="C183" s="23" t="s">
        <v>794</v>
      </c>
      <c r="D183" s="23" t="s">
        <v>239</v>
      </c>
      <c r="E183" s="23" t="s">
        <v>241</v>
      </c>
      <c r="F183" s="23" t="s">
        <v>72</v>
      </c>
      <c r="G183" s="23" t="s">
        <v>578</v>
      </c>
      <c r="H183" s="23" t="s">
        <v>113</v>
      </c>
      <c r="I183" s="130"/>
      <c r="J183" s="171"/>
      <c r="K183" s="486"/>
    </row>
    <row r="184" spans="1:11" ht="15.75">
      <c r="A184" s="316" t="s">
        <v>143</v>
      </c>
      <c r="B184" s="25" t="s">
        <v>135</v>
      </c>
      <c r="C184" s="25" t="s">
        <v>144</v>
      </c>
      <c r="D184" s="25"/>
      <c r="E184" s="25"/>
      <c r="F184" s="25"/>
      <c r="G184" s="25"/>
      <c r="H184" s="25"/>
      <c r="I184" s="26">
        <f>SUM(I185:I189)</f>
        <v>0</v>
      </c>
      <c r="J184" s="26">
        <f>SUM(J185:J189)</f>
        <v>527500</v>
      </c>
      <c r="K184" s="297">
        <f>SUM(K185:K189)</f>
        <v>527500</v>
      </c>
    </row>
    <row r="185" spans="1:11" ht="88.5" customHeight="1">
      <c r="A185" s="33" t="s">
        <v>654</v>
      </c>
      <c r="B185" s="51">
        <v>909</v>
      </c>
      <c r="C185" s="52" t="s">
        <v>144</v>
      </c>
      <c r="D185" s="52" t="s">
        <v>67</v>
      </c>
      <c r="E185" s="52" t="s">
        <v>71</v>
      </c>
      <c r="F185" s="52" t="s">
        <v>72</v>
      </c>
      <c r="G185" s="52" t="s">
        <v>817</v>
      </c>
      <c r="H185" s="52" t="s">
        <v>169</v>
      </c>
      <c r="I185" s="142"/>
      <c r="J185" s="498">
        <v>65500</v>
      </c>
      <c r="K185" s="308">
        <v>65500</v>
      </c>
    </row>
    <row r="186" spans="1:11" ht="88.5" customHeight="1">
      <c r="A186" s="33" t="s">
        <v>1127</v>
      </c>
      <c r="B186" s="51">
        <v>909</v>
      </c>
      <c r="C186" s="52" t="s">
        <v>144</v>
      </c>
      <c r="D186" s="52" t="s">
        <v>67</v>
      </c>
      <c r="E186" s="52" t="s">
        <v>71</v>
      </c>
      <c r="F186" s="52" t="s">
        <v>72</v>
      </c>
      <c r="G186" s="52" t="s">
        <v>817</v>
      </c>
      <c r="H186" s="52" t="s">
        <v>113</v>
      </c>
      <c r="I186" s="142"/>
      <c r="J186" s="498"/>
      <c r="K186" s="308"/>
    </row>
    <row r="187" spans="1:11" ht="78.75">
      <c r="A187" s="33" t="s">
        <v>842</v>
      </c>
      <c r="B187" s="51">
        <v>909</v>
      </c>
      <c r="C187" s="52" t="s">
        <v>144</v>
      </c>
      <c r="D187" s="52" t="s">
        <v>67</v>
      </c>
      <c r="E187" s="52" t="s">
        <v>71</v>
      </c>
      <c r="F187" s="52" t="s">
        <v>72</v>
      </c>
      <c r="G187" s="52" t="s">
        <v>817</v>
      </c>
      <c r="H187" s="52" t="s">
        <v>169</v>
      </c>
      <c r="I187" s="142"/>
      <c r="J187" s="154">
        <v>57750</v>
      </c>
      <c r="K187" s="158">
        <v>57750</v>
      </c>
    </row>
    <row r="188" spans="1:11" ht="78.75">
      <c r="A188" s="33" t="s">
        <v>843</v>
      </c>
      <c r="B188" s="51">
        <v>909</v>
      </c>
      <c r="C188" s="52" t="s">
        <v>144</v>
      </c>
      <c r="D188" s="52" t="s">
        <v>67</v>
      </c>
      <c r="E188" s="52" t="s">
        <v>71</v>
      </c>
      <c r="F188" s="52" t="s">
        <v>72</v>
      </c>
      <c r="G188" s="52" t="s">
        <v>817</v>
      </c>
      <c r="H188" s="52" t="s">
        <v>113</v>
      </c>
      <c r="I188" s="142"/>
      <c r="J188" s="154">
        <v>358050</v>
      </c>
      <c r="K188" s="158">
        <v>358050</v>
      </c>
    </row>
    <row r="189" spans="1:11" ht="94.5">
      <c r="A189" s="87" t="s">
        <v>765</v>
      </c>
      <c r="B189" s="23" t="s">
        <v>135</v>
      </c>
      <c r="C189" s="23" t="s">
        <v>144</v>
      </c>
      <c r="D189" s="23" t="s">
        <v>67</v>
      </c>
      <c r="E189" s="23" t="s">
        <v>71</v>
      </c>
      <c r="F189" s="23" t="s">
        <v>72</v>
      </c>
      <c r="G189" s="23" t="s">
        <v>580</v>
      </c>
      <c r="H189" s="23" t="s">
        <v>113</v>
      </c>
      <c r="I189" s="130"/>
      <c r="J189" s="171">
        <v>46200</v>
      </c>
      <c r="K189" s="486">
        <v>46200</v>
      </c>
    </row>
    <row r="190" spans="1:11" ht="15.75">
      <c r="A190" s="296" t="s">
        <v>248</v>
      </c>
      <c r="B190" s="25" t="s">
        <v>135</v>
      </c>
      <c r="C190" s="25" t="s">
        <v>249</v>
      </c>
      <c r="D190" s="25"/>
      <c r="E190" s="25"/>
      <c r="F190" s="25"/>
      <c r="G190" s="25"/>
      <c r="H190" s="25"/>
      <c r="I190" s="26">
        <f>SUM(I191:I193)</f>
        <v>0</v>
      </c>
      <c r="J190" s="26">
        <f>SUM(J191:J195)</f>
        <v>4992852.94</v>
      </c>
      <c r="K190" s="297">
        <f>SUM(K191:K195)</f>
        <v>4992852.94</v>
      </c>
    </row>
    <row r="191" spans="1:11" ht="110.25">
      <c r="A191" s="87" t="s">
        <v>587</v>
      </c>
      <c r="B191" s="22" t="s">
        <v>135</v>
      </c>
      <c r="C191" s="22" t="s">
        <v>249</v>
      </c>
      <c r="D191" s="22" t="s">
        <v>123</v>
      </c>
      <c r="E191" s="22" t="s">
        <v>61</v>
      </c>
      <c r="F191" s="22" t="s">
        <v>123</v>
      </c>
      <c r="G191" s="22" t="s">
        <v>582</v>
      </c>
      <c r="H191" s="22" t="s">
        <v>168</v>
      </c>
      <c r="I191" s="128"/>
      <c r="J191" s="154">
        <v>4097951.16</v>
      </c>
      <c r="K191" s="485">
        <v>4097951.16</v>
      </c>
    </row>
    <row r="192" spans="1:11" ht="63">
      <c r="A192" s="87" t="s">
        <v>637</v>
      </c>
      <c r="B192" s="22" t="s">
        <v>135</v>
      </c>
      <c r="C192" s="22" t="s">
        <v>249</v>
      </c>
      <c r="D192" s="22" t="s">
        <v>123</v>
      </c>
      <c r="E192" s="22" t="s">
        <v>61</v>
      </c>
      <c r="F192" s="22" t="s">
        <v>123</v>
      </c>
      <c r="G192" s="22" t="s">
        <v>582</v>
      </c>
      <c r="H192" s="22" t="s">
        <v>169</v>
      </c>
      <c r="I192" s="128"/>
      <c r="J192" s="154">
        <v>780051.78</v>
      </c>
      <c r="K192" s="158">
        <v>780051.78</v>
      </c>
    </row>
    <row r="193" spans="1:11" ht="47.25">
      <c r="A193" s="87" t="s">
        <v>581</v>
      </c>
      <c r="B193" s="22" t="s">
        <v>135</v>
      </c>
      <c r="C193" s="22" t="s">
        <v>249</v>
      </c>
      <c r="D193" s="22" t="s">
        <v>123</v>
      </c>
      <c r="E193" s="22" t="s">
        <v>61</v>
      </c>
      <c r="F193" s="22" t="s">
        <v>123</v>
      </c>
      <c r="G193" s="22" t="s">
        <v>582</v>
      </c>
      <c r="H193" s="22" t="s">
        <v>170</v>
      </c>
      <c r="I193" s="128"/>
      <c r="J193" s="154">
        <v>14850</v>
      </c>
      <c r="K193" s="158">
        <v>14850</v>
      </c>
    </row>
    <row r="194" spans="1:11" ht="78.75">
      <c r="A194" s="327" t="s">
        <v>1176</v>
      </c>
      <c r="B194" s="22" t="s">
        <v>135</v>
      </c>
      <c r="C194" s="22" t="s">
        <v>249</v>
      </c>
      <c r="D194" s="22" t="s">
        <v>239</v>
      </c>
      <c r="E194" s="22" t="s">
        <v>61</v>
      </c>
      <c r="F194" s="22" t="s">
        <v>123</v>
      </c>
      <c r="G194" s="22" t="s">
        <v>1125</v>
      </c>
      <c r="H194" s="22" t="s">
        <v>113</v>
      </c>
      <c r="I194" s="128"/>
      <c r="J194" s="154">
        <v>100000</v>
      </c>
      <c r="K194" s="158">
        <v>100000</v>
      </c>
    </row>
    <row r="195" spans="1:11" ht="78.75">
      <c r="A195" s="327" t="s">
        <v>1113</v>
      </c>
      <c r="B195" s="22" t="s">
        <v>135</v>
      </c>
      <c r="C195" s="22" t="s">
        <v>249</v>
      </c>
      <c r="D195" s="22" t="s">
        <v>239</v>
      </c>
      <c r="E195" s="22" t="s">
        <v>61</v>
      </c>
      <c r="F195" s="22" t="s">
        <v>123</v>
      </c>
      <c r="G195" s="22" t="s">
        <v>1126</v>
      </c>
      <c r="H195" s="22" t="s">
        <v>113</v>
      </c>
      <c r="I195" s="128"/>
      <c r="J195" s="154"/>
      <c r="K195" s="158"/>
    </row>
    <row r="196" spans="1:11" ht="15.75">
      <c r="A196" s="317" t="s">
        <v>264</v>
      </c>
      <c r="B196" s="25" t="s">
        <v>135</v>
      </c>
      <c r="C196" s="25" t="s">
        <v>265</v>
      </c>
      <c r="D196" s="25"/>
      <c r="E196" s="25"/>
      <c r="F196" s="25"/>
      <c r="G196" s="25"/>
      <c r="H196" s="25"/>
      <c r="I196" s="26">
        <f>I197</f>
        <v>0</v>
      </c>
      <c r="J196" s="26">
        <f>J197+J200</f>
        <v>2309454.3</v>
      </c>
      <c r="K196" s="297">
        <f>K197+K200</f>
        <v>2309454.3</v>
      </c>
    </row>
    <row r="197" spans="1:11" ht="15.75">
      <c r="A197" s="296" t="s">
        <v>209</v>
      </c>
      <c r="B197" s="25" t="s">
        <v>135</v>
      </c>
      <c r="C197" s="25" t="s">
        <v>210</v>
      </c>
      <c r="D197" s="25"/>
      <c r="E197" s="25"/>
      <c r="F197" s="25"/>
      <c r="G197" s="25"/>
      <c r="H197" s="25"/>
      <c r="I197" s="26">
        <f>SUM(I198:I199)</f>
        <v>0</v>
      </c>
      <c r="J197" s="26">
        <f>SUM(J198:J199)</f>
        <v>1274454.3</v>
      </c>
      <c r="K197" s="297">
        <f>SUM(K198:K199)</f>
        <v>1274454.2999999998</v>
      </c>
    </row>
    <row r="198" spans="1:11" ht="117" customHeight="1">
      <c r="A198" s="87" t="s">
        <v>585</v>
      </c>
      <c r="B198" s="22" t="s">
        <v>135</v>
      </c>
      <c r="C198" s="22" t="s">
        <v>210</v>
      </c>
      <c r="D198" s="22" t="s">
        <v>239</v>
      </c>
      <c r="E198" s="22" t="s">
        <v>71</v>
      </c>
      <c r="F198" s="22" t="s">
        <v>72</v>
      </c>
      <c r="G198" s="22" t="s">
        <v>584</v>
      </c>
      <c r="H198" s="22" t="s">
        <v>114</v>
      </c>
      <c r="I198" s="128"/>
      <c r="J198" s="154">
        <v>1143275.3</v>
      </c>
      <c r="K198" s="486">
        <v>1145621.4</v>
      </c>
    </row>
    <row r="199" spans="1:11" ht="109.5" customHeight="1">
      <c r="A199" s="87" t="s">
        <v>585</v>
      </c>
      <c r="B199" s="23" t="s">
        <v>135</v>
      </c>
      <c r="C199" s="23" t="s">
        <v>210</v>
      </c>
      <c r="D199" s="23" t="s">
        <v>239</v>
      </c>
      <c r="E199" s="23" t="s">
        <v>61</v>
      </c>
      <c r="F199" s="23" t="s">
        <v>72</v>
      </c>
      <c r="G199" s="23" t="s">
        <v>584</v>
      </c>
      <c r="H199" s="23" t="s">
        <v>114</v>
      </c>
      <c r="I199" s="130"/>
      <c r="J199" s="171">
        <v>131179</v>
      </c>
      <c r="K199" s="272">
        <v>128832.9</v>
      </c>
    </row>
    <row r="200" spans="1:11" ht="15.75">
      <c r="A200" s="296" t="s">
        <v>345</v>
      </c>
      <c r="B200" s="25" t="s">
        <v>135</v>
      </c>
      <c r="C200" s="25" t="s">
        <v>344</v>
      </c>
      <c r="D200" s="25"/>
      <c r="E200" s="25"/>
      <c r="F200" s="25"/>
      <c r="G200" s="25"/>
      <c r="H200" s="25"/>
      <c r="I200" s="26">
        <f>SUM(I201:I204)</f>
        <v>-275.2</v>
      </c>
      <c r="J200" s="26">
        <f>SUM(J201:J203)</f>
        <v>1035000</v>
      </c>
      <c r="K200" s="297">
        <f>SUM(K201:K203)</f>
        <v>1035000</v>
      </c>
    </row>
    <row r="201" spans="1:11" ht="110.25">
      <c r="A201" s="102" t="s">
        <v>583</v>
      </c>
      <c r="B201" s="22" t="s">
        <v>135</v>
      </c>
      <c r="C201" s="22" t="s">
        <v>344</v>
      </c>
      <c r="D201" s="22" t="s">
        <v>167</v>
      </c>
      <c r="E201" s="22" t="s">
        <v>122</v>
      </c>
      <c r="F201" s="22" t="s">
        <v>538</v>
      </c>
      <c r="G201" s="22" t="s">
        <v>586</v>
      </c>
      <c r="H201" s="22" t="s">
        <v>114</v>
      </c>
      <c r="I201" s="128"/>
      <c r="J201" s="154">
        <v>1035000</v>
      </c>
      <c r="K201" s="497">
        <v>1035000</v>
      </c>
    </row>
    <row r="202" spans="1:11" ht="78.75">
      <c r="A202" s="94" t="s">
        <v>1041</v>
      </c>
      <c r="B202" s="22" t="s">
        <v>135</v>
      </c>
      <c r="C202" s="22" t="s">
        <v>344</v>
      </c>
      <c r="D202" s="22" t="s">
        <v>19</v>
      </c>
      <c r="E202" s="22" t="s">
        <v>71</v>
      </c>
      <c r="F202" s="22" t="s">
        <v>123</v>
      </c>
      <c r="G202" s="22" t="s">
        <v>1073</v>
      </c>
      <c r="H202" s="22" t="s">
        <v>169</v>
      </c>
      <c r="I202" s="128"/>
      <c r="J202" s="154"/>
      <c r="K202" s="499"/>
    </row>
    <row r="203" spans="1:11" ht="95.25" thickBot="1">
      <c r="A203" s="108" t="s">
        <v>989</v>
      </c>
      <c r="B203" s="27" t="s">
        <v>135</v>
      </c>
      <c r="C203" s="27" t="s">
        <v>344</v>
      </c>
      <c r="D203" s="27" t="s">
        <v>19</v>
      </c>
      <c r="E203" s="27" t="s">
        <v>71</v>
      </c>
      <c r="F203" s="27" t="s">
        <v>250</v>
      </c>
      <c r="G203" s="27" t="s">
        <v>1074</v>
      </c>
      <c r="H203" s="27" t="s">
        <v>169</v>
      </c>
      <c r="I203" s="129"/>
      <c r="J203" s="143"/>
      <c r="K203" s="500"/>
    </row>
    <row r="204" spans="1:11" ht="32.25" thickBot="1">
      <c r="A204" s="28" t="s">
        <v>118</v>
      </c>
      <c r="B204" s="29" t="s">
        <v>117</v>
      </c>
      <c r="C204" s="29"/>
      <c r="D204" s="29"/>
      <c r="E204" s="29"/>
      <c r="F204" s="29"/>
      <c r="G204" s="29"/>
      <c r="H204" s="29"/>
      <c r="I204" s="169">
        <f>I205</f>
        <v>-275.2</v>
      </c>
      <c r="J204" s="169">
        <f>J205+J214</f>
        <v>4000220</v>
      </c>
      <c r="K204" s="30">
        <f>K205+K214</f>
        <v>4000490</v>
      </c>
    </row>
    <row r="205" spans="1:11" ht="15.75">
      <c r="A205" s="32" t="s">
        <v>296</v>
      </c>
      <c r="B205" s="31" t="s">
        <v>117</v>
      </c>
      <c r="C205" s="31" t="s">
        <v>297</v>
      </c>
      <c r="D205" s="31"/>
      <c r="E205" s="31"/>
      <c r="F205" s="31"/>
      <c r="G205" s="31"/>
      <c r="H205" s="31"/>
      <c r="I205" s="168">
        <f>SUM(I207:I211)</f>
        <v>-275.2</v>
      </c>
      <c r="J205" s="168">
        <f>SUM(J206,J210,J212)</f>
        <v>3998220</v>
      </c>
      <c r="K205" s="295">
        <f>SUM(K206,K210,K212)</f>
        <v>3998490</v>
      </c>
    </row>
    <row r="206" spans="1:11" ht="47.25">
      <c r="A206" s="296" t="s">
        <v>661</v>
      </c>
      <c r="B206" s="25" t="s">
        <v>117</v>
      </c>
      <c r="C206" s="25" t="s">
        <v>134</v>
      </c>
      <c r="D206" s="25"/>
      <c r="E206" s="25"/>
      <c r="F206" s="25"/>
      <c r="G206" s="25"/>
      <c r="H206" s="25"/>
      <c r="I206" s="26"/>
      <c r="J206" s="26">
        <f>SUM(J207:J209)</f>
        <v>3993000</v>
      </c>
      <c r="K206" s="297">
        <f>SUM(K207:K209)</f>
        <v>3993000</v>
      </c>
    </row>
    <row r="207" spans="1:11" ht="110.25">
      <c r="A207" s="33" t="s">
        <v>588</v>
      </c>
      <c r="B207" s="23" t="s">
        <v>117</v>
      </c>
      <c r="C207" s="23" t="s">
        <v>134</v>
      </c>
      <c r="D207" s="23" t="s">
        <v>309</v>
      </c>
      <c r="E207" s="23" t="s">
        <v>71</v>
      </c>
      <c r="F207" s="23" t="s">
        <v>72</v>
      </c>
      <c r="G207" s="23" t="s">
        <v>589</v>
      </c>
      <c r="H207" s="22" t="s">
        <v>168</v>
      </c>
      <c r="I207" s="128">
        <v>-216</v>
      </c>
      <c r="J207" s="154">
        <v>3687757.6</v>
      </c>
      <c r="K207" s="158">
        <v>3687757.6</v>
      </c>
    </row>
    <row r="208" spans="1:11" ht="63">
      <c r="A208" s="33" t="s">
        <v>653</v>
      </c>
      <c r="B208" s="23" t="s">
        <v>117</v>
      </c>
      <c r="C208" s="23" t="s">
        <v>134</v>
      </c>
      <c r="D208" s="23" t="s">
        <v>309</v>
      </c>
      <c r="E208" s="23" t="s">
        <v>71</v>
      </c>
      <c r="F208" s="23" t="s">
        <v>72</v>
      </c>
      <c r="G208" s="23" t="s">
        <v>589</v>
      </c>
      <c r="H208" s="22" t="s">
        <v>169</v>
      </c>
      <c r="I208" s="128">
        <v>-53.2</v>
      </c>
      <c r="J208" s="154">
        <v>305242.4</v>
      </c>
      <c r="K208" s="158">
        <v>305242.4</v>
      </c>
    </row>
    <row r="209" spans="1:11" ht="47.25">
      <c r="A209" s="33" t="s">
        <v>489</v>
      </c>
      <c r="B209" s="23" t="s">
        <v>117</v>
      </c>
      <c r="C209" s="23" t="s">
        <v>134</v>
      </c>
      <c r="D209" s="23" t="s">
        <v>309</v>
      </c>
      <c r="E209" s="23" t="s">
        <v>71</v>
      </c>
      <c r="F209" s="23" t="s">
        <v>72</v>
      </c>
      <c r="G209" s="23" t="s">
        <v>589</v>
      </c>
      <c r="H209" s="22" t="s">
        <v>170</v>
      </c>
      <c r="I209" s="128">
        <v>-6</v>
      </c>
      <c r="J209" s="154"/>
      <c r="K209" s="158"/>
    </row>
    <row r="210" spans="1:11" ht="27.75" customHeight="1">
      <c r="A210" s="318" t="s">
        <v>662</v>
      </c>
      <c r="B210" s="290" t="s">
        <v>117</v>
      </c>
      <c r="C210" s="290" t="s">
        <v>279</v>
      </c>
      <c r="D210" s="206"/>
      <c r="E210" s="206"/>
      <c r="F210" s="206"/>
      <c r="G210" s="206"/>
      <c r="H210" s="206"/>
      <c r="I210" s="291"/>
      <c r="J210" s="484">
        <f>J211</f>
        <v>5220</v>
      </c>
      <c r="K210" s="319">
        <f>K211</f>
        <v>5490</v>
      </c>
    </row>
    <row r="211" spans="1:11" ht="50.25" customHeight="1">
      <c r="A211" s="87" t="s">
        <v>982</v>
      </c>
      <c r="B211" s="22" t="s">
        <v>117</v>
      </c>
      <c r="C211" s="22" t="s">
        <v>279</v>
      </c>
      <c r="D211" s="22" t="s">
        <v>590</v>
      </c>
      <c r="E211" s="22" t="s">
        <v>122</v>
      </c>
      <c r="F211" s="22" t="s">
        <v>538</v>
      </c>
      <c r="G211" s="22" t="s">
        <v>591</v>
      </c>
      <c r="H211" s="22" t="s">
        <v>54</v>
      </c>
      <c r="I211" s="128"/>
      <c r="J211" s="154">
        <v>5220</v>
      </c>
      <c r="K211" s="272">
        <v>5490</v>
      </c>
    </row>
    <row r="212" spans="1:11" ht="19.5" customHeight="1">
      <c r="A212" s="318" t="s">
        <v>331</v>
      </c>
      <c r="B212" s="290" t="s">
        <v>117</v>
      </c>
      <c r="C212" s="290" t="s">
        <v>332</v>
      </c>
      <c r="D212" s="206"/>
      <c r="E212" s="206"/>
      <c r="F212" s="206"/>
      <c r="G212" s="206"/>
      <c r="H212" s="206"/>
      <c r="I212" s="291"/>
      <c r="J212" s="484">
        <f>J213</f>
        <v>0</v>
      </c>
      <c r="K212" s="319">
        <f>K213</f>
        <v>0</v>
      </c>
    </row>
    <row r="213" spans="1:11" ht="175.5" customHeight="1">
      <c r="A213" s="479" t="s">
        <v>1165</v>
      </c>
      <c r="B213" s="22" t="s">
        <v>117</v>
      </c>
      <c r="C213" s="22" t="s">
        <v>332</v>
      </c>
      <c r="D213" s="22" t="s">
        <v>167</v>
      </c>
      <c r="E213" s="22" t="s">
        <v>122</v>
      </c>
      <c r="F213" s="22" t="s">
        <v>538</v>
      </c>
      <c r="G213" s="22" t="s">
        <v>668</v>
      </c>
      <c r="H213" s="22" t="s">
        <v>170</v>
      </c>
      <c r="I213" s="128"/>
      <c r="J213" s="154"/>
      <c r="K213" s="50"/>
    </row>
    <row r="214" spans="1:11" ht="15.75">
      <c r="A214" s="418" t="s">
        <v>264</v>
      </c>
      <c r="B214" s="290" t="s">
        <v>117</v>
      </c>
      <c r="C214" s="290" t="s">
        <v>265</v>
      </c>
      <c r="D214" s="290"/>
      <c r="E214" s="290"/>
      <c r="F214" s="290"/>
      <c r="G214" s="290"/>
      <c r="H214" s="290"/>
      <c r="I214" s="412"/>
      <c r="J214" s="484">
        <f>J215</f>
        <v>2000</v>
      </c>
      <c r="K214" s="501">
        <f>K215</f>
        <v>2000</v>
      </c>
    </row>
    <row r="215" spans="1:11" ht="15.75">
      <c r="A215" s="418" t="s">
        <v>331</v>
      </c>
      <c r="B215" s="290" t="s">
        <v>117</v>
      </c>
      <c r="C215" s="290" t="s">
        <v>344</v>
      </c>
      <c r="D215" s="290"/>
      <c r="E215" s="290"/>
      <c r="F215" s="290"/>
      <c r="G215" s="290"/>
      <c r="H215" s="290"/>
      <c r="I215" s="412"/>
      <c r="J215" s="484">
        <f>SUM(J216:J216)</f>
        <v>2000</v>
      </c>
      <c r="K215" s="484">
        <f>SUM(K216:K216)</f>
        <v>2000</v>
      </c>
    </row>
    <row r="216" spans="1:11" ht="78.75">
      <c r="A216" s="33" t="s">
        <v>1215</v>
      </c>
      <c r="B216" s="22" t="s">
        <v>117</v>
      </c>
      <c r="C216" s="22" t="s">
        <v>344</v>
      </c>
      <c r="D216" s="22" t="s">
        <v>19</v>
      </c>
      <c r="E216" s="22" t="s">
        <v>71</v>
      </c>
      <c r="F216" s="22" t="s">
        <v>123</v>
      </c>
      <c r="G216" s="22" t="s">
        <v>1210</v>
      </c>
      <c r="H216" s="22" t="s">
        <v>169</v>
      </c>
      <c r="I216" s="128"/>
      <c r="J216" s="154">
        <v>2000</v>
      </c>
      <c r="K216" s="497">
        <v>2000</v>
      </c>
    </row>
    <row r="217" spans="1:11" s="219" customFormat="1" ht="32.25" thickBot="1">
      <c r="A217" s="414" t="s">
        <v>259</v>
      </c>
      <c r="B217" s="415" t="s">
        <v>307</v>
      </c>
      <c r="C217" s="415"/>
      <c r="D217" s="415"/>
      <c r="E217" s="415"/>
      <c r="F217" s="415"/>
      <c r="G217" s="415"/>
      <c r="H217" s="415"/>
      <c r="I217" s="416">
        <f>I219</f>
        <v>1400</v>
      </c>
      <c r="J217" s="416">
        <f>J218+J222</f>
        <v>1328234.02</v>
      </c>
      <c r="K217" s="417">
        <f>K218+K222</f>
        <v>1328234.02</v>
      </c>
    </row>
    <row r="218" spans="1:11" ht="15.75">
      <c r="A218" s="32" t="s">
        <v>296</v>
      </c>
      <c r="B218" s="224" t="s">
        <v>307</v>
      </c>
      <c r="C218" s="224" t="s">
        <v>297</v>
      </c>
      <c r="D218" s="224"/>
      <c r="E218" s="224"/>
      <c r="F218" s="224"/>
      <c r="G218" s="224"/>
      <c r="H218" s="224"/>
      <c r="I218" s="225"/>
      <c r="J218" s="225">
        <f>J219</f>
        <v>1328234.02</v>
      </c>
      <c r="K218" s="320">
        <f>K219</f>
        <v>1328234.02</v>
      </c>
    </row>
    <row r="219" spans="1:11" ht="47.25">
      <c r="A219" s="296" t="s">
        <v>661</v>
      </c>
      <c r="B219" s="25" t="s">
        <v>307</v>
      </c>
      <c r="C219" s="25" t="s">
        <v>134</v>
      </c>
      <c r="D219" s="25"/>
      <c r="E219" s="25"/>
      <c r="F219" s="25"/>
      <c r="G219" s="25"/>
      <c r="H219" s="25"/>
      <c r="I219" s="26">
        <f>SUM(I220:I221)</f>
        <v>1400</v>
      </c>
      <c r="J219" s="26">
        <f>SUM(J220:J221)</f>
        <v>1328234.02</v>
      </c>
      <c r="K219" s="297">
        <f>SUM(K220:K221)</f>
        <v>1328234.02</v>
      </c>
    </row>
    <row r="220" spans="1:11" ht="94.5">
      <c r="A220" s="87" t="s">
        <v>381</v>
      </c>
      <c r="B220" s="23" t="s">
        <v>307</v>
      </c>
      <c r="C220" s="23" t="s">
        <v>134</v>
      </c>
      <c r="D220" s="23" t="s">
        <v>123</v>
      </c>
      <c r="E220" s="23" t="s">
        <v>61</v>
      </c>
      <c r="F220" s="23" t="s">
        <v>123</v>
      </c>
      <c r="G220" s="23" t="s">
        <v>592</v>
      </c>
      <c r="H220" s="22" t="s">
        <v>168</v>
      </c>
      <c r="I220" s="128"/>
      <c r="J220" s="154">
        <v>1101757.62</v>
      </c>
      <c r="K220" s="158">
        <v>1101757.62</v>
      </c>
    </row>
    <row r="221" spans="1:11" ht="63">
      <c r="A221" s="87" t="s">
        <v>638</v>
      </c>
      <c r="B221" s="23" t="s">
        <v>307</v>
      </c>
      <c r="C221" s="23" t="s">
        <v>134</v>
      </c>
      <c r="D221" s="23" t="s">
        <v>123</v>
      </c>
      <c r="E221" s="23" t="s">
        <v>61</v>
      </c>
      <c r="F221" s="23" t="s">
        <v>123</v>
      </c>
      <c r="G221" s="23" t="s">
        <v>592</v>
      </c>
      <c r="H221" s="22" t="s">
        <v>169</v>
      </c>
      <c r="I221" s="128">
        <v>1400</v>
      </c>
      <c r="J221" s="154">
        <v>226476.4</v>
      </c>
      <c r="K221" s="158">
        <v>226476.4</v>
      </c>
    </row>
    <row r="222" spans="1:12" ht="15.75">
      <c r="A222" s="296" t="s">
        <v>264</v>
      </c>
      <c r="B222" s="25" t="s">
        <v>307</v>
      </c>
      <c r="C222" s="25" t="s">
        <v>265</v>
      </c>
      <c r="D222" s="206"/>
      <c r="E222" s="206"/>
      <c r="F222" s="206"/>
      <c r="G222" s="206"/>
      <c r="H222" s="206"/>
      <c r="I222" s="291"/>
      <c r="J222" s="484">
        <f>J223</f>
        <v>0</v>
      </c>
      <c r="K222" s="319">
        <f>K223</f>
        <v>0</v>
      </c>
      <c r="L222" s="220"/>
    </row>
    <row r="223" spans="1:12" ht="15.75">
      <c r="A223" s="296" t="s">
        <v>331</v>
      </c>
      <c r="B223" s="25" t="s">
        <v>307</v>
      </c>
      <c r="C223" s="25" t="s">
        <v>344</v>
      </c>
      <c r="D223" s="25"/>
      <c r="E223" s="25"/>
      <c r="F223" s="25"/>
      <c r="G223" s="25"/>
      <c r="H223" s="25"/>
      <c r="I223" s="26">
        <f>I224</f>
        <v>0</v>
      </c>
      <c r="J223" s="26">
        <f>J224+J225</f>
        <v>0</v>
      </c>
      <c r="K223" s="297">
        <f>K224+K225</f>
        <v>0</v>
      </c>
      <c r="L223" s="220"/>
    </row>
    <row r="224" spans="1:14" ht="78.75">
      <c r="A224" s="33" t="s">
        <v>985</v>
      </c>
      <c r="B224" s="22" t="s">
        <v>307</v>
      </c>
      <c r="C224" s="22" t="s">
        <v>344</v>
      </c>
      <c r="D224" s="22" t="s">
        <v>19</v>
      </c>
      <c r="E224" s="22" t="s">
        <v>71</v>
      </c>
      <c r="F224" s="22" t="s">
        <v>72</v>
      </c>
      <c r="G224" s="22" t="s">
        <v>946</v>
      </c>
      <c r="H224" s="22" t="s">
        <v>169</v>
      </c>
      <c r="I224" s="128"/>
      <c r="J224" s="154"/>
      <c r="K224" s="497"/>
      <c r="L224" s="221"/>
      <c r="M224" s="229"/>
      <c r="N224" s="229"/>
    </row>
    <row r="225" spans="1:14" ht="64.5" customHeight="1" thickBot="1">
      <c r="A225" s="94" t="s">
        <v>1039</v>
      </c>
      <c r="B225" s="27" t="s">
        <v>307</v>
      </c>
      <c r="C225" s="27" t="s">
        <v>344</v>
      </c>
      <c r="D225" s="27" t="s">
        <v>19</v>
      </c>
      <c r="E225" s="27" t="s">
        <v>71</v>
      </c>
      <c r="F225" s="27" t="s">
        <v>123</v>
      </c>
      <c r="G225" s="27" t="s">
        <v>1075</v>
      </c>
      <c r="H225" s="27" t="s">
        <v>169</v>
      </c>
      <c r="I225" s="129"/>
      <c r="J225" s="143"/>
      <c r="K225" s="502"/>
      <c r="L225" s="221"/>
      <c r="M225" s="229"/>
      <c r="N225" s="229"/>
    </row>
    <row r="226" spans="1:14" ht="16.5" thickBot="1">
      <c r="A226" s="28" t="s">
        <v>1373</v>
      </c>
      <c r="B226" s="29"/>
      <c r="C226" s="29"/>
      <c r="D226" s="29"/>
      <c r="E226" s="29"/>
      <c r="F226" s="29"/>
      <c r="G226" s="29"/>
      <c r="H226" s="29"/>
      <c r="I226" s="169" t="e">
        <f>I11+#REF!+I128+I140+I204+I217</f>
        <v>#REF!</v>
      </c>
      <c r="J226" s="169">
        <f>J11+J128+J140+J204+J217</f>
        <v>300725829.4</v>
      </c>
      <c r="K226" s="30">
        <f>K11+K128+K140+K204+K217</f>
        <v>295514737.1</v>
      </c>
      <c r="L226" s="220"/>
      <c r="M226" s="230"/>
      <c r="N226" s="231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2019-01-25T06:49:48Z</cp:lastPrinted>
  <dcterms:created xsi:type="dcterms:W3CDTF">2012-10-04T08:08:03Z</dcterms:created>
  <dcterms:modified xsi:type="dcterms:W3CDTF">2019-02-01T06:03:00Z</dcterms:modified>
  <cp:category/>
  <cp:version/>
  <cp:contentType/>
  <cp:contentStatus/>
</cp:coreProperties>
</file>