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90" windowWidth="19440" windowHeight="10740" firstSheet="5" activeTab="7"/>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 name="Приложение №8" sheetId="8" r:id="rId8"/>
    <sheet name="Приложение №9" sheetId="9" r:id="rId9"/>
    <sheet name="Приложение №10" sheetId="10" r:id="rId10"/>
    <sheet name="Приложение №11" sheetId="11" r:id="rId11"/>
    <sheet name="Приложение №12" sheetId="12" r:id="rId12"/>
  </sheets>
  <definedNames>
    <definedName name="_xlnm.Print_Area" localSheetId="0">'Приложение №1'!$A$1:$E$18</definedName>
    <definedName name="_xlnm.Print_Area" localSheetId="1">'Приложение №2'!$A$1:$E$168</definedName>
    <definedName name="_xlnm.Print_Area" localSheetId="2">'Приложение №3'!$A$1:$C$87</definedName>
    <definedName name="_xlnm.Print_Area" localSheetId="3">'Приложение №4'!$A$1:$E$32</definedName>
    <definedName name="_xlnm.Print_Area" localSheetId="4">'Приложение №5'!$A$1:$F$34</definedName>
    <definedName name="_xlnm.Print_Area" localSheetId="5">'Приложение №6'!$A$1:$F$317</definedName>
    <definedName name="_xlnm.Print_Area" localSheetId="7">'Приложение №8'!$A$1:$K$261</definedName>
    <definedName name="_xlnm.Print_Area" localSheetId="8">'Приложение №9'!$A$1:$K$231</definedName>
  </definedNames>
  <calcPr fullCalcOnLoad="1"/>
</workbook>
</file>

<file path=xl/sharedStrings.xml><?xml version="1.0" encoding="utf-8"?>
<sst xmlns="http://schemas.openxmlformats.org/spreadsheetml/2006/main" count="5399" uniqueCount="1477">
  <si>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</si>
  <si>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</si>
  <si>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Иные непрограммные мероприятия</t>
  </si>
  <si>
    <t xml:space="preserve">МУНИЦИПАЛЬНЫЕ  ВНУТРЕННИЕ ЗАИМСТВОВАНИЯ </t>
  </si>
  <si>
    <t>00001060100000000000</t>
  </si>
  <si>
    <t>Средства от продажи акций и иных форм участия в капитале, находящихся в собственности бюджетов муниципальных районов</t>
  </si>
  <si>
    <t>00001060100050000630</t>
  </si>
  <si>
    <t>Изменение остатков средств</t>
  </si>
  <si>
    <t>00001050000000000000</t>
  </si>
  <si>
    <t>Увеличение остатков средств бюджетов</t>
  </si>
  <si>
    <t>00001050000000000500</t>
  </si>
  <si>
    <t>Уменьшение остатков средств бюджетов</t>
  </si>
  <si>
    <t>00001050000000000600</t>
  </si>
  <si>
    <t>Увеличение прочих остатков денежных средств бюджетов</t>
  </si>
  <si>
    <t>00001050200000000500</t>
  </si>
  <si>
    <t>Приложение №10</t>
  </si>
  <si>
    <t>Невыясненные поступления, зачисляемые в бюджеты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</si>
  <si>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</si>
  <si>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t>
  </si>
  <si>
    <t>14</t>
  </si>
  <si>
    <t>90000000000000000</t>
  </si>
  <si>
    <t>01050000000000000</t>
  </si>
  <si>
    <t>01050000000000500</t>
  </si>
  <si>
    <t>01050000000000600</t>
  </si>
  <si>
    <t>01050200000000500</t>
  </si>
  <si>
    <t>01050201000000510</t>
  </si>
  <si>
    <t>Прочие безвозмездные поступления в бюджеты муниципальных районов от бюджетов субъектов Российской Федерации</t>
  </si>
  <si>
    <t>Дотации бюджетам муниципальных районов на выравнивание бюджетной обеспеченности</t>
  </si>
  <si>
    <t>Прочие дотации бюджетам муниципальных районов</t>
  </si>
  <si>
    <t>за счет источников внутреннего финансирования дефицита районного бюджета</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</si>
  <si>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</si>
  <si>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Привлечение </t>
  </si>
  <si>
    <t xml:space="preserve">Погашение </t>
  </si>
  <si>
    <t>Кредиты кредитных организаций</t>
  </si>
  <si>
    <t>Погашение</t>
  </si>
  <si>
    <t>Общий объем заимствований, направляемых на покрытие дефицита бюджета</t>
  </si>
  <si>
    <t>Общий объем заимствований, направляемых на погашение долга</t>
  </si>
  <si>
    <t>Цель гарантирования</t>
  </si>
  <si>
    <t>Жилищно-коммунальное хозяйство</t>
  </si>
  <si>
    <t>0500</t>
  </si>
  <si>
    <t>Источники финансирования дефицита бюджетов - всего</t>
  </si>
  <si>
    <t>Источники внутреннего финансирования</t>
  </si>
  <si>
    <t>00001000000000000000</t>
  </si>
  <si>
    <t>Получение кредитов от кредитных организаций в валюте РФ</t>
  </si>
  <si>
    <t>00001020000000000710</t>
  </si>
  <si>
    <t>Получение кредитов от кредитных организаций бюджетами муниципальных районов в валюте РФ</t>
  </si>
  <si>
    <t>00001020000050000710</t>
  </si>
  <si>
    <t>Погашение кредитов полученных от кредитных организаций в валюте РФ</t>
  </si>
  <si>
    <t>00001020000000000810</t>
  </si>
  <si>
    <t>Бюджетные учреждения образования</t>
  </si>
  <si>
    <t>Прочие неналоговые доходы бюджетов муниципальных районов</t>
  </si>
  <si>
    <t>Код классификации доходов бюджетов Российской Федерации</t>
  </si>
  <si>
    <t>Наименование дохода</t>
  </si>
  <si>
    <t>000 1 09 07033 05 0000 110</t>
  </si>
  <si>
    <t>500</t>
  </si>
  <si>
    <t>Платежи, взимаемые органами местного самоуправления (организациями) муниципальных районов за выполнение определенных функций</t>
  </si>
  <si>
    <t>048 1 12 01030 01 0000 120</t>
  </si>
  <si>
    <t>Дорожное хозяйство (дорожные фонды)</t>
  </si>
  <si>
    <t>04</t>
  </si>
  <si>
    <t>06</t>
  </si>
  <si>
    <t>07</t>
  </si>
  <si>
    <t>2</t>
  </si>
  <si>
    <t>08</t>
  </si>
  <si>
    <t>909 1 13 02995 05 0000 130</t>
  </si>
  <si>
    <t>Прочие доходы от компенсации затрат  бюджетов муниципальных районов</t>
  </si>
  <si>
    <t>037 1 17 05050 05 0000 180</t>
  </si>
  <si>
    <t>БЕЗВОЗМЕЗДНЫЕ ПОСТУПЛЕНИЯ</t>
  </si>
  <si>
    <t>13</t>
  </si>
  <si>
    <t>Наименование принципала</t>
  </si>
  <si>
    <t>Погашение кредитов полученных от других бюджетов бюджетной системы  Российской Федерации, субъектов Российской  в валюте Российской Федерации</t>
  </si>
  <si>
    <t>00001030000000000800</t>
  </si>
  <si>
    <t>1</t>
  </si>
  <si>
    <t>01</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</si>
  <si>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</si>
  <si>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(в ред. Решения Совета Шуйского муниципального района от №)</t>
  </si>
  <si>
    <t>Приложение №3</t>
  </si>
  <si>
    <t>Код бюджетной классификации Российской Федерации</t>
  </si>
  <si>
    <t>Наименование главного администратора доходов районного бюджета</t>
  </si>
  <si>
    <t>главного администратора доходов</t>
  </si>
  <si>
    <t>доходов районного бюджета</t>
  </si>
  <si>
    <t>1 11 03050 05 0000 120</t>
  </si>
  <si>
    <t>1 13 02995 05 0000 130</t>
  </si>
  <si>
    <t>1 15 02050 05 0000 140</t>
  </si>
  <si>
    <t>1 16 18050 05 0000 140</t>
  </si>
  <si>
    <t>Денежные взыскания (штрафы) за нарушение бюджетного законодательства (в части бюджетов муниципальных районов)</t>
  </si>
  <si>
    <t>1 17 01050 05 0000 180</t>
  </si>
  <si>
    <t>1 17 05050 05 0000 180</t>
  </si>
  <si>
    <t xml:space="preserve">Бюджетные кредиты от других бюджетов бюджетной системы Российской Федерации  </t>
  </si>
  <si>
    <t xml:space="preserve">Кредиты кредитных организаций   </t>
  </si>
  <si>
    <t>Уменьшение прочих остатков денежных средств бюджетов муниципальных районов</t>
  </si>
  <si>
    <t>00001050201050000610</t>
  </si>
  <si>
    <t>Код классификации источников финансирования по КИВФ</t>
  </si>
  <si>
    <t>Наименование кода классификации источников финансирования дефицита бюджета</t>
  </si>
  <si>
    <t>Управление образования администрации Шуйского муниципального района</t>
  </si>
  <si>
    <t>Приложение №4</t>
  </si>
  <si>
    <t>Акцизы по подакцизным товарам (продукции), производимым на территории Российской Федерации</t>
  </si>
  <si>
    <t>5</t>
  </si>
  <si>
    <t>8</t>
  </si>
  <si>
    <t>Национальная безопасность и правоохранительная деятельность</t>
  </si>
  <si>
    <t>0300</t>
  </si>
  <si>
    <t>0309</t>
  </si>
  <si>
    <t>Национальная экономика</t>
  </si>
  <si>
    <t>0400</t>
  </si>
  <si>
    <t>0409</t>
  </si>
  <si>
    <t>Другие вопросы в области национальной экономики</t>
  </si>
  <si>
    <t>0412</t>
  </si>
  <si>
    <t>МП</t>
  </si>
  <si>
    <t>пМП</t>
  </si>
  <si>
    <t xml:space="preserve">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</si>
  <si>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t>
  </si>
  <si>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</si>
  <si>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</si>
  <si>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</si>
  <si>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600</t>
  </si>
  <si>
    <t>300</t>
  </si>
  <si>
    <t>ВСЕГО  ДОХОДОВ</t>
  </si>
  <si>
    <t>к решению Совета Шуйского муниципального района</t>
  </si>
  <si>
    <t>037</t>
  </si>
  <si>
    <t>Финансовое управление администрации Шуйского муниципального района</t>
  </si>
  <si>
    <t>Плата за выбросы загрязняющих веществ в водные объекты</t>
  </si>
  <si>
    <t>048 1 12 01040 01 0000 120</t>
  </si>
  <si>
    <t>Плата за размещение отходов производства и потребления</t>
  </si>
  <si>
    <t>9</t>
  </si>
  <si>
    <t>02</t>
  </si>
  <si>
    <t>Предоставление гарантий</t>
  </si>
  <si>
    <t>Исполнение  гарантий (гарантийный случай)</t>
  </si>
  <si>
    <t>01050201050000510</t>
  </si>
  <si>
    <t>01050200000000600</t>
  </si>
  <si>
    <t>01050201000000610</t>
  </si>
  <si>
    <t>01050201050000610</t>
  </si>
  <si>
    <t>Совет Шуйского муниципального района</t>
  </si>
  <si>
    <t>907</t>
  </si>
  <si>
    <t>0102</t>
  </si>
  <si>
    <t>0103</t>
  </si>
  <si>
    <t>0106</t>
  </si>
  <si>
    <t>909</t>
  </si>
  <si>
    <t>Дошкольное образование</t>
  </si>
  <si>
    <t>Жилищное хозяйство</t>
  </si>
  <si>
    <t>0501</t>
  </si>
  <si>
    <t>Коммунальное хозяйство</t>
  </si>
  <si>
    <t>0502</t>
  </si>
  <si>
    <t>Образование</t>
  </si>
  <si>
    <t>0700</t>
  </si>
  <si>
    <t>Молодежная политика и оздоровление детей</t>
  </si>
  <si>
    <t>0707</t>
  </si>
  <si>
    <t>Культура, кинематография</t>
  </si>
  <si>
    <t>0800</t>
  </si>
  <si>
    <t>4</t>
  </si>
  <si>
    <t>Доходы от продажи земельных участков, находящихся в собственности муниципальных районов (за исключением замельных участков муниципальных бюджетных и автономных учреждений)</t>
  </si>
  <si>
    <t>900 1 16 90050 05 0000 140</t>
  </si>
  <si>
    <t>900 1 17 05050 05 0000 180</t>
  </si>
  <si>
    <t>Прочие неналоговые доходы бюджетов муниципальных  районов</t>
  </si>
  <si>
    <t>048</t>
  </si>
  <si>
    <t>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t>
  </si>
  <si>
    <t xml:space="preserve"> к решению Совета Шуйского муниципального района</t>
  </si>
  <si>
    <t>Вид долгового обязательства</t>
  </si>
  <si>
    <t>Субвенции бюджетам муниципальных районов на выполнение передаваемых полномочий субъектов Российской Федерации</t>
  </si>
  <si>
    <t>Проценты, полученные от предоставления бюджетных кредитов внутри страны за счетсредств бюджетов муниципальных районов</t>
  </si>
  <si>
    <t>900</t>
  </si>
  <si>
    <t>Администрация Шуйского муниципального района</t>
  </si>
  <si>
    <t>Приложение №6</t>
  </si>
  <si>
    <t xml:space="preserve">к решения Совета Шуйского муниципального района </t>
  </si>
  <si>
    <t>Код главного распорядителя</t>
  </si>
  <si>
    <t>Наименование</t>
  </si>
  <si>
    <t>1001</t>
  </si>
  <si>
    <t>Культура</t>
  </si>
  <si>
    <t>0801</t>
  </si>
  <si>
    <t>30</t>
  </si>
  <si>
    <t>100</t>
  </si>
  <si>
    <t>200</t>
  </si>
  <si>
    <t>800</t>
  </si>
  <si>
    <t>Плата за выбросы загрязняющих веществ в атмосферный воздух стационарными объектами</t>
  </si>
  <si>
    <t>Код классификации доходов районного бюджета</t>
  </si>
  <si>
    <t>Управление Федеральной налоговой службы по Ивановской области</t>
  </si>
  <si>
    <t>Управление Федеральной службы по надзору в сфере природопользования по Ивановской области</t>
  </si>
  <si>
    <t>Плата за негативное воздействие на окружающую среду</t>
  </si>
  <si>
    <t>Управление Федерального казначейства по Ивановской области</t>
  </si>
  <si>
    <t>Дотации бюджетам муниципальных районов на поддержку мер по обеспечению сбалансированности бюджетов</t>
  </si>
  <si>
    <t>ВСЕГО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</si>
  <si>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</si>
  <si>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Прочие местные налоги и сборы, мобилизуемые на территориях муниципальных районов</t>
  </si>
  <si>
    <t>Бюджет Шуйского муниципального района</t>
  </si>
  <si>
    <t>Плата за выбросы загрязняющих веществ в атмосферный воздух передвижными объектами</t>
  </si>
  <si>
    <t>источник внутреннего финансирования дефицитов бюджета</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</si>
  <si>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</si>
  <si>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Дотации бюджетам на поддержку мер по обеспечению сбалансированности бюджетов</t>
  </si>
  <si>
    <t>Прочие субсидии бюджетам муниципальных районов</t>
  </si>
  <si>
    <t>Приложение №1</t>
  </si>
  <si>
    <t>Прочие доходы от компенсации затрат бюджетов муниципальных районов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</si>
  <si>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</si>
  <si>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Финансовое управление администрации  Шуйского муниципального района </t>
  </si>
  <si>
    <t>Приложение №5</t>
  </si>
  <si>
    <t>главного администратора источников внутреннего финансирования дефицита</t>
  </si>
  <si>
    <t>Код классификации источников финансирования дефицитов бюджета</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</si>
  <si>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</si>
  <si>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Финансовое управление  Администрации Шуйского муниципального района</t>
  </si>
  <si>
    <t>Афанасьевское</t>
  </si>
  <si>
    <t>Васильевское</t>
  </si>
  <si>
    <t>Введенское</t>
  </si>
  <si>
    <t>Китовское</t>
  </si>
  <si>
    <t>Колобовское</t>
  </si>
  <si>
    <t>Остаповское</t>
  </si>
  <si>
    <t>Перемиловское</t>
  </si>
  <si>
    <t>Семейкинское</t>
  </si>
  <si>
    <t>Итого</t>
  </si>
  <si>
    <t>Приложение №2</t>
  </si>
  <si>
    <t>Социальное обеспечение населения</t>
  </si>
  <si>
    <t>1003</t>
  </si>
  <si>
    <t>Охрана семьи и детства</t>
  </si>
  <si>
    <t>1004</t>
  </si>
  <si>
    <t>Физическая культура и спорт</t>
  </si>
  <si>
    <t>1100</t>
  </si>
  <si>
    <t>1102</t>
  </si>
  <si>
    <t>Приложение №7</t>
  </si>
  <si>
    <t>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t>
  </si>
  <si>
    <t>Сумма, рублей</t>
  </si>
  <si>
    <t>В т.ч.</t>
  </si>
  <si>
    <t>Кредиты банков</t>
  </si>
  <si>
    <t>1 11 05025 05 0000 120</t>
  </si>
  <si>
    <t>Доходы от эксплуатации и использования имущества автомобильных дорог, находящихся в собственности  муниципальных районов</t>
  </si>
  <si>
    <t>1 11 09045 05 0000 120</t>
  </si>
  <si>
    <t>Прочие доходы от  компенсации затрат бюджетов муниципальных районов</t>
  </si>
  <si>
    <t>1 14 06025 05 0000 430</t>
  </si>
  <si>
    <t>1 14 02053 05 0000 410</t>
  </si>
  <si>
    <t>1 16 90050 05 0000 140</t>
  </si>
  <si>
    <t>1 11 09045 05 2000 120</t>
  </si>
  <si>
    <t>00010000000000000000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</si>
  <si>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</si>
  <si>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00001030000050000710</t>
  </si>
  <si>
    <t>на составление доп.списков присяжных заседателей</t>
  </si>
  <si>
    <t>Иные межбюджетные трансферты</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</si>
  <si>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</si>
  <si>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Общий объем заимствований, направляемых на погашение муниципального  долга    </t>
  </si>
  <si>
    <t>Налог на доходы физических лиц</t>
  </si>
  <si>
    <t>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t>
  </si>
  <si>
    <t>Сумма, изменения</t>
  </si>
  <si>
    <t>Сумма, с учетом изменений</t>
  </si>
  <si>
    <t>Массовый спорт</t>
  </si>
  <si>
    <t>10</t>
  </si>
  <si>
    <t>11</t>
  </si>
  <si>
    <t>3</t>
  </si>
  <si>
    <t>№ п/п</t>
  </si>
  <si>
    <t>Наименование поселения</t>
  </si>
  <si>
    <t>Исполнение муниципальных гарантий Шуйского муниципального района</t>
  </si>
  <si>
    <t>0701</t>
  </si>
  <si>
    <t>Общее образование</t>
  </si>
  <si>
    <t>0702</t>
  </si>
  <si>
    <t>Другие вопросы в области образования</t>
  </si>
  <si>
    <t>0709</t>
  </si>
  <si>
    <t>03</t>
  </si>
  <si>
    <t xml:space="preserve">Общий объем заимствований,  направляемых  на  покрытие  дефицита бюджета                       </t>
  </si>
  <si>
    <t>100 1 03 02230 01 0000 110</t>
  </si>
  <si>
    <t>100 1 03 02240 01 0000 110</t>
  </si>
  <si>
    <t>100 1 03 02250 01 0000 110</t>
  </si>
  <si>
    <t>100 1 03 02260 01 0000 110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</si>
  <si>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</si>
  <si>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Проценты, полученные от предоставления бюджетных кредитов внутри страны за счет средств бюджетов муниципальных районов</t>
  </si>
  <si>
    <t>Управление Федеральной службы государственной регистрации, кадастра и картографии по Ивановской области</t>
  </si>
  <si>
    <t>Контрольно-счетная палата Шуйского муниципального района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</si>
  <si>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</si>
  <si>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Защита населения и территорий от чрезвычайных ситуаций природного и техногенного характера, гражданская оборона</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</si>
  <si>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</si>
  <si>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</si>
  <si>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Социальная политика</t>
  </si>
  <si>
    <t>1000</t>
  </si>
  <si>
    <t>Пенсионное обеспечение</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</si>
  <si>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</si>
  <si>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Иные источники внутреннего  финансирования дефицитов бюджетов</t>
  </si>
  <si>
    <t>00001060000000000000</t>
  </si>
  <si>
    <t>Акции и иные формы участия в капитале, находящиеся в государственной и муниципальной собственности</t>
  </si>
  <si>
    <t xml:space="preserve">182 1 01 02010 01 0000 110 </t>
  </si>
  <si>
    <t>182 1 01 02020 01 0000 110</t>
  </si>
  <si>
    <t>182 1 01 02030 01 0000 110</t>
  </si>
  <si>
    <t>182 1 01 02040 01 0000 110</t>
  </si>
  <si>
    <t xml:space="preserve">Единый налог на вмененный доход для отдельных видов деятельности </t>
  </si>
  <si>
    <t>Департамент сельского хозяйства и продовольствия Ивановской области</t>
  </si>
  <si>
    <t>010 1 16 90050 05 0000 140</t>
  </si>
  <si>
    <t>037 1 11 03050 05 0000 120</t>
  </si>
  <si>
    <t>0105</t>
  </si>
  <si>
    <t>Прочие субвенции бюджетам муниципальных районов</t>
  </si>
  <si>
    <t>Прочие безвозмездные поступления в бюджеты муниципальных районов от федерального бюджета</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</si>
  <si>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</si>
  <si>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000 1 09 07053 05 0000 110</t>
  </si>
  <si>
    <t>Увеличение прочих остатков  денежных средств бюджетов</t>
  </si>
  <si>
    <t>00001050201000000510</t>
  </si>
  <si>
    <t>Увеличение прочих остатков денежных средств бюджетов муниципальных районов</t>
  </si>
  <si>
    <t>00001050201050000510</t>
  </si>
  <si>
    <t>Уменьшение прочих остатков средств бюджетов</t>
  </si>
  <si>
    <t>00001050200000000600</t>
  </si>
  <si>
    <t>Уменьшение прочих остатков денежных средств бюджетов</t>
  </si>
  <si>
    <t>00001050201000000610</t>
  </si>
  <si>
    <t>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t>
  </si>
  <si>
    <t>РзПр</t>
  </si>
  <si>
    <t>ЦСР</t>
  </si>
  <si>
    <t>ВР</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</si>
  <si>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</si>
  <si>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</si>
  <si>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</si>
  <si>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</si>
  <si>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Раздел подраздел</t>
  </si>
  <si>
    <t>048 1 12 01010 01 0000 120</t>
  </si>
  <si>
    <t>Субсидия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</si>
  <si>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Привлечение</t>
  </si>
  <si>
    <t xml:space="preserve">Единый сельскохозяйственный налог </t>
  </si>
  <si>
    <t>09</t>
  </si>
  <si>
    <t>321 1 16 25060 01 0000 140</t>
  </si>
  <si>
    <t>912</t>
  </si>
  <si>
    <t>Казенные учреждения образования</t>
  </si>
  <si>
    <t>12</t>
  </si>
  <si>
    <t xml:space="preserve">Денежные взыскания (штрафы) за нарушение земельного законодательства </t>
  </si>
  <si>
    <t>010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</si>
  <si>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</si>
  <si>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Погашение бюджетами муниципальных районов кредитов от кредитных организаций в валюте РФ</t>
  </si>
  <si>
    <t>00001020000050000810</t>
  </si>
  <si>
    <t>Бюджетные кредиты от других бюджетов бюджетной системы Российской Федерации</t>
  </si>
  <si>
    <t>00001030000000000000</t>
  </si>
  <si>
    <t>Получение бюджетных кредитов от других Бюджетов бюджетной системы Российской Федерации в  валюте Российской Федерации</t>
  </si>
  <si>
    <t>00001030000000000700</t>
  </si>
  <si>
    <t>900 1 14 06025 05 0000 430</t>
  </si>
  <si>
    <t>Прочие поступления от денежных взысканий (штрафов) и иных сумм в возмещение ущерба, зачисляемые в бюджеты муниципальных районов</t>
  </si>
  <si>
    <t>900 1 11 09045 05 0000 120</t>
  </si>
  <si>
    <t>900 1 14 02053 05 0000 410</t>
  </si>
  <si>
    <t>1 08 07150 01 0000 110</t>
  </si>
  <si>
    <t>Государственная пошлина за выдачу разрешения на установку рекламной конструкции</t>
  </si>
  <si>
    <t>Наличие права регрессного требования</t>
  </si>
  <si>
    <t>Проверка финансового состояния принципала</t>
  </si>
  <si>
    <t>Иные условия предоставления муниципальных гарантий</t>
  </si>
  <si>
    <t>Целевая статья</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</si>
  <si>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</si>
  <si>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00001030100050000810</t>
  </si>
  <si>
    <t>Другие общегосударственные вопросы</t>
  </si>
  <si>
    <t>0113</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</si>
  <si>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</si>
  <si>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Вид расходов</t>
  </si>
  <si>
    <t>Приложение №8</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</si>
  <si>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</si>
  <si>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</si>
  <si>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</si>
  <si>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1 14 06013 13 0000 430</t>
  </si>
  <si>
    <t>Прочие межбюджетные трансферты, передаваемые бюджетам муниципальных районов</t>
  </si>
  <si>
    <t>Бюджет городского поселения</t>
  </si>
  <si>
    <t>Бюджет сельских поселений</t>
  </si>
  <si>
    <t>900 1 14 06013 13 0000 430</t>
  </si>
  <si>
    <t>1006</t>
  </si>
  <si>
    <t>Другие вопросы в области социальной политики</t>
  </si>
  <si>
    <t>000 1 13 02995 05 0000 130</t>
  </si>
  <si>
    <t>000 1 17 01050 05 0000 180</t>
  </si>
  <si>
    <t>000 1 17 05050 05 0000 180</t>
  </si>
  <si>
    <t>000 1 15 02050 05 0000 140</t>
  </si>
  <si>
    <t>(в ред. Решения Совета Шуйского муниципального района от                    №              )</t>
  </si>
  <si>
    <t>000 1 13 02995 10 0000 130</t>
  </si>
  <si>
    <t>000 1 17 01050 10 0000 180</t>
  </si>
  <si>
    <t>Невыясненные поступления, зачисляемые в бюджеты сельских поселений</t>
  </si>
  <si>
    <t>Прочие доходы от компенсации затрат бюджетов сельских поселений</t>
  </si>
  <si>
    <t>900 1 11 05025 05 0000 120</t>
  </si>
  <si>
    <t>01 0 00 00000</t>
  </si>
  <si>
    <t>01 1 00 00000</t>
  </si>
  <si>
    <t>01 1 01 00000</t>
  </si>
  <si>
    <t>01 1 01 20010</t>
  </si>
  <si>
    <t>Подпрограмма «Эффективное управление муниципальным имуществом и земельными ресурсами Шуйского муниципального района»</t>
  </si>
  <si>
    <t>02 0 00 00000</t>
  </si>
  <si>
    <t xml:space="preserve">Подпрограмма «Повышение профессиональной компетенции и квалификации муниципальных служащих» </t>
  </si>
  <si>
    <t>02 1 00 00000</t>
  </si>
  <si>
    <t>Основное мероприятие «Создание условий для развития местного самоуправления и муниципальной службы»</t>
  </si>
  <si>
    <t>02 1 01 00000</t>
  </si>
  <si>
    <t>02 1 01 00020</t>
  </si>
  <si>
    <t>Подпрограмма «Обеспечение деятельности органов местного самоуправления Шуйского муниципального района»</t>
  </si>
  <si>
    <t>02 2 00 00000</t>
  </si>
  <si>
    <t>Основное мероприятие «Обеспечение деятельности выборных должностных лиц местного самоуправления Шуйского муниципального района»</t>
  </si>
  <si>
    <t>02 2 01 00000</t>
  </si>
  <si>
    <t xml:space="preserve">Обеспечение функций Главы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</si>
  <si>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02 2 01 00190</t>
  </si>
  <si>
    <t>02 2 02 00000</t>
  </si>
  <si>
    <t xml:space="preserve">Обеспечение функций Администрации Шуйского муниципального района (Иные бюджетные ассигнования)         </t>
  </si>
  <si>
    <t>02 2 02 00180</t>
  </si>
  <si>
    <t xml:space="preserve">Обеспечение функций Совета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</si>
  <si>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Обеспечение функций Совета Шуйского муниципального района (Иные бюджетные ассигнования)         </t>
  </si>
  <si>
    <t>02 2 02 00260</t>
  </si>
  <si>
    <t xml:space="preserve">Обеспечение функций Управления образования администрации Шуйского муниципального района (Иные бюджетные ассигнования)         </t>
  </si>
  <si>
    <t>02 2 02 00290</t>
  </si>
  <si>
    <t xml:space="preserve">Обеспечение функций Контрольно-счетной палаты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</si>
  <si>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02 2 02 00400</t>
  </si>
  <si>
    <t>02 2 02 00460</t>
  </si>
  <si>
    <t>02 2 02 00210</t>
  </si>
  <si>
    <t>Основное мероприятие «Развитие архивного дела»</t>
  </si>
  <si>
    <t>02 2 03 00000</t>
  </si>
  <si>
    <t>02 2 03 00200</t>
  </si>
  <si>
    <t>Подпрограмма «Повышение качества и доступности предоставления государственных и муниципальных услуг»</t>
  </si>
  <si>
    <t>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t>
  </si>
  <si>
    <t>02 3 00 00000</t>
  </si>
  <si>
    <t>02 3 01 00000</t>
  </si>
  <si>
    <t>02 3 01 00410</t>
  </si>
  <si>
    <t>Основное мероприятие «Обеспечение общественного порядка, профилактика правонарушений и гражданская защита населения»</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</si>
  <si>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</si>
  <si>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03 0 00 00000</t>
  </si>
  <si>
    <t>03 1 00 00000</t>
  </si>
  <si>
    <t>03 1 01 00000</t>
  </si>
  <si>
    <t>03 1 01 20040</t>
  </si>
  <si>
    <t>04 0 00 00000</t>
  </si>
  <si>
    <t xml:space="preserve">Подпрограмма «Развитие субъектов малого и среднего предпринимательства в Шуйском муниципальном районе» </t>
  </si>
  <si>
    <t>04 1 00 00000</t>
  </si>
  <si>
    <t>Основное мероприятие «Создание благоприятных условий для развития малого и среднего предпринимательства»</t>
  </si>
  <si>
    <t>04 1 01 00000</t>
  </si>
  <si>
    <t>04 1 01 20050</t>
  </si>
  <si>
    <t>04 1 01 00040</t>
  </si>
  <si>
    <t>04 1 01 00050</t>
  </si>
  <si>
    <t>Подпрограмма «Привлечение специалистов для учреждений здравоохранения Шуйского муниципального района»</t>
  </si>
  <si>
    <t>05 0 00 00000</t>
  </si>
  <si>
    <t>05 1 00 00000</t>
  </si>
  <si>
    <t>Основное мероприятие «Меры социальной поддержки медицинских работников учреждений здравоохранения Шуйского муниципального района»</t>
  </si>
  <si>
    <t>05 1 01 00000</t>
  </si>
  <si>
    <t>05 1 01 20060</t>
  </si>
  <si>
    <t>06 0 00 00000</t>
  </si>
  <si>
    <t>Подпрограмма «Организация и осуществление мероприятий по работе с детьми и молодежью в Шуйском муниципальном районе»</t>
  </si>
  <si>
    <t>06 1 00 00000</t>
  </si>
  <si>
    <t>06 1 01 00070</t>
  </si>
  <si>
    <t>Основное мероприятие «Реализация молодежной политики»</t>
  </si>
  <si>
    <t>06 1 01 00000</t>
  </si>
  <si>
    <t>07 0 00 00000</t>
  </si>
  <si>
    <t>07 1 00 00000</t>
  </si>
  <si>
    <t>Основное мероприятие «Сохранение и развитие традиционной народной культуры»</t>
  </si>
  <si>
    <t>07 1 01 00000</t>
  </si>
  <si>
    <t xml:space="preserve">Субсидия бюджетным учреждениям на обеспечение и развитие местного традиционного народного творчества в Шуйском муниципальном районе (Предоставление субсидий бюджетным, автономным учреждениям и иным некоммерческим организациям) </t>
  </si>
  <si>
    <t>07 1 01 60010</t>
  </si>
  <si>
    <t>07 1 01 80340</t>
  </si>
  <si>
    <t>Подпрограмма «Библиотечно-информационное обслуживание населения в Шуйском муниципальном районе»</t>
  </si>
  <si>
    <t>07 2 00 00000</t>
  </si>
  <si>
    <t>07 2 01 00000</t>
  </si>
  <si>
    <t>Основное мероприятие «Развитие библиотечного дела»</t>
  </si>
  <si>
    <t xml:space="preserve">Субсидия автономным учреждениям на обеспечение библиотечно-информационного обслуживания населения в Шуйском муниципальном районе (Предоставление субсидий бюджетным, автономным учреждениям и иным некоммерческим организациям) </t>
  </si>
  <si>
    <t>07 2 01 60020</t>
  </si>
  <si>
    <t>07 2 01 80340</t>
  </si>
  <si>
    <t>08 0 00 00000</t>
  </si>
  <si>
    <t>Подпрограмма «Развитие газификации в Шуйском муниципальном районе»</t>
  </si>
  <si>
    <t>08 1 00 00000</t>
  </si>
  <si>
    <t>Основное мероприятие «Газификация населенных пунктов и объектов социальной инфраструктуры Шуйского муниципального района»</t>
  </si>
  <si>
    <t>08 1 01 00000</t>
  </si>
  <si>
    <t>08 1 01 00080</t>
  </si>
  <si>
    <t>08 2 00 00000</t>
  </si>
  <si>
    <t>08 2 01 00000</t>
  </si>
  <si>
    <t>08 3 00 00000</t>
  </si>
  <si>
    <t>08 3 01 00000</t>
  </si>
  <si>
    <t>Основное мероприятие «Обеспечение жильем молодых семей»</t>
  </si>
  <si>
    <t>09 0 00 00000</t>
  </si>
  <si>
    <t>09 1 00 00000</t>
  </si>
  <si>
    <t>09 1 01 00000</t>
  </si>
  <si>
    <t>09 1 01 20070</t>
  </si>
  <si>
    <t>09 2 00 00000</t>
  </si>
  <si>
    <t>09 2 01 00000</t>
  </si>
  <si>
    <t>Основное мероприятие «Совершенствование спортивной инфраструктуры»</t>
  </si>
  <si>
    <t>09 2 01 00100</t>
  </si>
  <si>
    <t>10 0 00 00000</t>
  </si>
  <si>
    <t>Подпрограмма «Совершенствование системы дошкольного образования»</t>
  </si>
  <si>
    <t>10 1 00 00000</t>
  </si>
  <si>
    <t>10 1 01 00000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</si>
  <si>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(Предоставление субсидий бюджетным, автономным учреждениям и иным некоммерческим организациям) </t>
  </si>
  <si>
    <t>10 1 01 60040</t>
  </si>
  <si>
    <t xml:space="preserve">Субсидии автономным учреждениям дошкольного образования на выполнение полномочий по совершенствованию дошкольного образования (Предоставление субсидий бюджетным, автономным учреждениям и иным некоммерческим организациям) </t>
  </si>
  <si>
    <t>10 1 01 60050</t>
  </si>
  <si>
    <t xml:space="preserve">Осуществление переданных органами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 </t>
  </si>
  <si>
    <t>10 1 01 80100</t>
  </si>
  <si>
    <t>10 1 01 80110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</si>
  <si>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</si>
  <si>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10 1 01 80170</t>
  </si>
  <si>
    <t>Подпрограмма «Совершенствование системы начального общего, основного общего, среднего общего образования»</t>
  </si>
  <si>
    <t>10 2 00 00000</t>
  </si>
  <si>
    <t>10 2 01 00000</t>
  </si>
  <si>
    <t xml:space="preserve">Субсидии бюджетным учреждениям общего образования на выполнение полномочий по совершенствованию системы общего образования (Предоставление субсидий бюджетным, автономным учреждениям и иным некоммерческим организациям) </t>
  </si>
  <si>
    <t>10 2 01 60060</t>
  </si>
  <si>
    <t xml:space="preserve">Обеспечение деятельности казенных учреждений общего образования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</si>
  <si>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10 2 01 00110</t>
  </si>
  <si>
    <t xml:space="preserve">Обеспечение деятельности казенных учреждений общего образования (Иные бюджетные ассигнования)         </t>
  </si>
  <si>
    <t>10 2 01 00320</t>
  </si>
  <si>
    <t>10 2 01 80090</t>
  </si>
  <si>
    <t>10 2 01 80150</t>
  </si>
  <si>
    <t>Подпрограмма «Совершенствование системы дополнительного образования»</t>
  </si>
  <si>
    <t>10 3 00 00000</t>
  </si>
  <si>
    <t>10 3 01 00000</t>
  </si>
  <si>
    <t xml:space="preserve">Субсидии автономным учреждениям дополнительного образования на выполнение полномочий по совершенствованию системы дополнительного образования (Предоставление субсидий бюджетным, автономным учреждениям и иным некоммерческим организациям) </t>
  </si>
  <si>
    <t>10 3 01 60070</t>
  </si>
  <si>
    <t>10 3 01 81420</t>
  </si>
  <si>
    <t>11 0 00 00000</t>
  </si>
  <si>
    <t>11 1 00 00000</t>
  </si>
  <si>
    <t>11 1 01 00000</t>
  </si>
  <si>
    <t>11 1 01 00130</t>
  </si>
  <si>
    <t>12 0 00 00000</t>
  </si>
  <si>
    <t>12 1 00 00000</t>
  </si>
  <si>
    <t>12 1 01 00000</t>
  </si>
  <si>
    <t xml:space="preserve">Обеспечение функций финансовых органов местного самоуправления Шуйского муниципального района (Иные бюджетные ассигнования)         </t>
  </si>
  <si>
    <t>12 1 01 00160</t>
  </si>
  <si>
    <t>13 0 00 00000</t>
  </si>
  <si>
    <t>Подпрограмма «Профилактика правонарушений, предупреждение терроризма и экстремизма, противодействие незаконному обороту наркотических средств и обеспечение безопасности граждан»</t>
  </si>
  <si>
    <t>13 1 00 00000</t>
  </si>
  <si>
    <t>13 1 01 00000</t>
  </si>
  <si>
    <t>Основное мероприятие «Организация отдыха и оздоровления детей»</t>
  </si>
  <si>
    <t>13 1 01 60160</t>
  </si>
  <si>
    <t>13 1 01 80200</t>
  </si>
  <si>
    <t>Подпрограмма «Проведение комплексных мероприятий по борьбе с преступностью, противодействие коррупции»</t>
  </si>
  <si>
    <t>13 2 00 00000</t>
  </si>
  <si>
    <t>13 2 01 00000</t>
  </si>
  <si>
    <t>13 2 01 20160</t>
  </si>
  <si>
    <t>14 0 00 00000</t>
  </si>
  <si>
    <t>14 1 00 00000</t>
  </si>
  <si>
    <t>14 1 01 00000</t>
  </si>
  <si>
    <t>Непрограммные направления деятельности исполнительных органов местного самоуправления Шуйского муниципального района</t>
  </si>
  <si>
    <t>30 0 00 00000</t>
  </si>
  <si>
    <t>30 9 00 00000</t>
  </si>
  <si>
    <t>Осуществление дополнительного пенсионного обеспечения за выслугу лет лицам, замещавшим выборные муниципальные должности муниципальной службы (Социальное  обеспечение и иные выплаты населению)</t>
  </si>
  <si>
    <t>30 9 00 00380</t>
  </si>
  <si>
    <t>30 9 00 20030</t>
  </si>
  <si>
    <t>Приобретение в собственность Шуйского муниципального района недвижимого имущества (Капитальные вложения в объекты государственной (муниципальной) собственности)</t>
  </si>
  <si>
    <t>30 9 00 00470</t>
  </si>
  <si>
    <t>30 9 00 80370</t>
  </si>
  <si>
    <t xml:space="preserve">Субсидии бюджетным учреждениям дошкольного образования на исполнение судебных решений (Предоставление субсидий бюджетным, автономным учреждениям и иным некоммерческим организациям) </t>
  </si>
  <si>
    <t>30 9 00 60090</t>
  </si>
  <si>
    <t>30 9 00 00440</t>
  </si>
  <si>
    <t xml:space="preserve">Возмещение затрат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</si>
  <si>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30 9 00 80160</t>
  </si>
  <si>
    <t>Реализация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t>
  </si>
  <si>
    <t>31 0 00 00000</t>
  </si>
  <si>
    <t>31 9 00 00000</t>
  </si>
  <si>
    <t>31 9 00 51200</t>
  </si>
  <si>
    <t>32 0 00 00000</t>
  </si>
  <si>
    <t>32 9 00 00000</t>
  </si>
  <si>
    <t>Реализация Комплекса мер по созданию в общеобразовательных организациях, расположенных в сельской местности, условий для занятия физической культурой и спортом</t>
  </si>
  <si>
    <t xml:space="preserve">Обеспечение функций Администрации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</si>
  <si>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ОМ</t>
  </si>
  <si>
    <t>Направление расходов</t>
  </si>
  <si>
    <t>00180</t>
  </si>
  <si>
    <t>00190</t>
  </si>
  <si>
    <t>00130</t>
  </si>
  <si>
    <t>80360</t>
  </si>
  <si>
    <t>80350</t>
  </si>
  <si>
    <t>00200</t>
  </si>
  <si>
    <t>00210</t>
  </si>
  <si>
    <t>20010</t>
  </si>
  <si>
    <t>00020</t>
  </si>
  <si>
    <t>00</t>
  </si>
  <si>
    <t>20030</t>
  </si>
  <si>
    <t>00410</t>
  </si>
  <si>
    <t>00090</t>
  </si>
  <si>
    <t>00220</t>
  </si>
  <si>
    <t>20040</t>
  </si>
  <si>
    <t>20020</t>
  </si>
  <si>
    <t>20050</t>
  </si>
  <si>
    <t>00040</t>
  </si>
  <si>
    <t>00050</t>
  </si>
  <si>
    <t>00080</t>
  </si>
  <si>
    <t>00380</t>
  </si>
  <si>
    <t>00070</t>
  </si>
  <si>
    <t>20160</t>
  </si>
  <si>
    <t>60010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</si>
  <si>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</si>
  <si>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80340</t>
  </si>
  <si>
    <t>60020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</si>
  <si>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</si>
  <si>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00230</t>
  </si>
  <si>
    <t>20070</t>
  </si>
  <si>
    <t>00100</t>
  </si>
  <si>
    <t xml:space="preserve">Обеспечение функций Совета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</si>
  <si>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00260</t>
  </si>
  <si>
    <t>60040</t>
  </si>
  <si>
    <t>60050</t>
  </si>
  <si>
    <t>80100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</si>
  <si>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</si>
  <si>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80170</t>
  </si>
  <si>
    <t>60060</t>
  </si>
  <si>
    <t>32</t>
  </si>
  <si>
    <t>60160</t>
  </si>
  <si>
    <t xml:space="preserve">Обеспечение деятельности казенных учреждений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</si>
  <si>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00110</t>
  </si>
  <si>
    <t>00320</t>
  </si>
  <si>
    <t>80090</t>
  </si>
  <si>
    <t>80150</t>
  </si>
  <si>
    <t>80160</t>
  </si>
  <si>
    <t xml:space="preserve">Субсидии автономным учреждениям дополнительного образования на выполнение полномочий по совершенствованию системы дополнительного образования  (Предоставление субсидий бюджетным, автономным учреждениям и иным некоммерческим организациям) </t>
  </si>
  <si>
    <t>60070</t>
  </si>
  <si>
    <t>81420</t>
  </si>
  <si>
    <t>00120</t>
  </si>
  <si>
    <t>80200</t>
  </si>
  <si>
    <t>Обеспечение функций Управления образования администрации Шуйского муниципального района (Иные бюджетные ассигнования)</t>
  </si>
  <si>
    <t>00290</t>
  </si>
  <si>
    <t>Предоставление мер социальной поддержки в части организации подвоза учащихся, проживающих на территории Шуйского муниципального района, к муниципальным образовательным учреждениям и обратно, расположенных на территории городского округа Шуя (Социальное  обеспечение и иные выплаты населению)</t>
  </si>
  <si>
    <t>80110</t>
  </si>
  <si>
    <t>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</si>
  <si>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00440</t>
  </si>
  <si>
    <t xml:space="preserve">Обеспечение функций Управления образования администрации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</si>
  <si>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функций финансовых органов местного самоуправления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</si>
  <si>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00160</t>
  </si>
  <si>
    <t>31</t>
  </si>
  <si>
    <t>51200</t>
  </si>
  <si>
    <t>00400</t>
  </si>
  <si>
    <t xml:space="preserve">Обеспечение функций Главы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</si>
  <si>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</si>
  <si>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</si>
  <si>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</si>
  <si>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Комплектование книжных фондов библиотек муниципальных образований (Предоставление субсидий бюджетным, автономным учреждениям и иным некоммерческим организациям)</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</si>
  <si>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</si>
  <si>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мероприятий в области энергосбережения и повышения энергетической эффективности в бюджетных и автономных образовательных учреждениях Шуйского муниципального района (Предоставление субсидий бюджетным, автономным учреждениям и иным некоммерческим организациям) </t>
  </si>
  <si>
    <t>60100</t>
  </si>
  <si>
    <t>00250</t>
  </si>
  <si>
    <t>02 2 02 00250</t>
  </si>
  <si>
    <t>00150</t>
  </si>
  <si>
    <t>Объем бюджетных ассигнований на исполнение гарантий по возможным гарантийным случаям по годам, рублей</t>
  </si>
  <si>
    <t>2019 год</t>
  </si>
  <si>
    <t>Муниципальные займы Шуйского муниципального района</t>
  </si>
  <si>
    <t>Сумма гарантирования, рублей</t>
  </si>
  <si>
    <t>В т.ч. по муниципальным гарантиям  (рублей)</t>
  </si>
  <si>
    <t>Расчет верхнего предела муниципального внутреннего долга Шуйского муниципального района (рублей)</t>
  </si>
  <si>
    <t xml:space="preserve">Обеспечение функций Контрольно-счетной палаты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</si>
  <si>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</si>
  <si>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07 1 01 S0340</t>
  </si>
  <si>
    <t>07 2 01 S0340</t>
  </si>
  <si>
    <t>S0340</t>
  </si>
  <si>
    <t xml:space="preserve">Организация питания обучающихся 1-4 классов муниципальных бюджетных общеобразовательных организаций (Предоставление субсидий бюджетным, автономным учреждениям и иным некоммерческим организациям) </t>
  </si>
  <si>
    <t>10 2 01 60110</t>
  </si>
  <si>
    <t>10 2 01 00170</t>
  </si>
  <si>
    <t>60110</t>
  </si>
  <si>
    <t>00170</t>
  </si>
  <si>
    <t xml:space="preserve">1 01 02010 01 0000 110 </t>
  </si>
  <si>
    <t>1 01 02020 01 0000 110</t>
  </si>
  <si>
    <t>1 01 02030 01 0000 110</t>
  </si>
  <si>
    <t>1 01 02040 01 0000 110</t>
  </si>
  <si>
    <t>1 03 02230 01 0000 110</t>
  </si>
  <si>
    <t>1 03 02240 01 0000 110</t>
  </si>
  <si>
    <t>1 03 02250 01 0000 110</t>
  </si>
  <si>
    <t>1 03 02260 01 0000 110</t>
  </si>
  <si>
    <t>1 16 25060 01 0000 140</t>
  </si>
  <si>
    <t>1 12 01010 01 0000 120</t>
  </si>
  <si>
    <t>1 12 01020 01 0000 120</t>
  </si>
  <si>
    <t>1 12 01030 01 0000 120</t>
  </si>
  <si>
    <t>1 12 01040 01 0000 120</t>
  </si>
  <si>
    <t xml:space="preserve">Проведение технической инвентаризации объектов недвижимости и оценки муниципального имущества Шуйского муниципального района  (Закупка товаров, работ и услуг для обеспечения государственных (муниципальных) нужд) </t>
  </si>
  <si>
    <t xml:space="preserve">Проведение кадастровых работ земельных участков, государственная собственность на которые не разграничена, и которые находятся в собственности Шуйского муниципального района (Закупка товаров, работ и услуг для обеспечения государственных (муниципальных) нужд) </t>
  </si>
  <si>
    <t xml:space="preserve">Обеспечение функций Администрации Шуйского муниципального района (Закупка товаров, работ и услуг для обеспечения государственных (муниципальных) нужд) </t>
  </si>
  <si>
    <t xml:space="preserve">Обеспечение функций Совета Шуйского муниципального района (Закупка товаров, работ и услуг для обеспечения государственных (муниципальных) нужд) </t>
  </si>
  <si>
    <t xml:space="preserve">Обеспечение функций Управления образования администрации Шуйского муниципального района (Закупка товаров, работ и услуг для обеспечения государственных (муниципальных) нужд) </t>
  </si>
  <si>
    <t xml:space="preserve">Обеспечение функций Контрольно-счетной палаты Шуйского муниципального района (Закупка товаров, работ и услуг для обеспечения государственных (муниципальных) нужд) </t>
  </si>
  <si>
    <t xml:space="preserve">Осуществление полномочий контрольно-счетного органа поселений по осуществлению внешнего муниципального финансового контроля (Закупка товаров, работ и услуг для обеспечения государственных (муниципальных) нужд) </t>
  </si>
  <si>
    <t xml:space="preserve">Организация и проведение мероприятий, связанных с государственными праздниками, юбилейными и памятными датами (Закупка товаров, работ и услуг для обеспечения государственных (муниципальных) нужд) </t>
  </si>
  <si>
    <t xml:space="preserve">Осуществление полномочий органов местного самоуправления Шуйского муниципального района в сфере архивного дела (Закупка товаров, работ и услуг для обеспечения государственных (муниципальных) нужд) </t>
  </si>
  <si>
    <t xml:space="preserve">Проведение мероприятий по предупреждению и ликвидации последствий чрезвычайных ситуаций и стихийных бедствий (Закупка товаров, работ и услуг для обеспечения государственных (муниципальных) нужд) </t>
  </si>
  <si>
    <t xml:space="preserve">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</si>
  <si>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</si>
  <si>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 xml:space="preserve">Методическое, образовательное и кадровое обеспечение субъектов малого предпринимательства (Закупка товаров, работ и услуг для обеспечения государственных (муниципальных) нужд) </t>
  </si>
  <si>
    <t xml:space="preserve">Осуществление мероприятий по работе с детьми и молодежью в Шуйском муниципальном районе» (Закупка товаров, работ и услуг для обеспечения государственных (муниципальных) нужд) </t>
  </si>
  <si>
    <t xml:space="preserve">Осуществление деятельности по газификации в Шуйском муниципальном районе (Закупка товаров, работ и услуг для обеспечения государственных (муниципальных) нужд) </t>
  </si>
  <si>
    <t xml:space="preserve">Выполнение топографической съемки, гидрологических расчетов (Закупка товаров, работ и услуг для обеспечения государственных (муниципальных) нужд) </t>
  </si>
  <si>
    <t xml:space="preserve">Обеспечение деятельности казенных учреждений общего образования (Закупка товаров, работ и услуг для обеспечения государственных (муниципальных) нужд) </t>
  </si>
  <si>
    <t xml:space="preserve">Организация питания обучающихся 1-4 классов муниципальных казенных общеобразовательных организаций (Закупка товаров, работ и услуг для обеспечения государственных (муниципальных) нужд) </t>
  </si>
  <si>
    <t xml:space="preserve">Обеспечение деятельности подведомственных учреждений за счет прочих доходов Шуйского муниципального района (Закупка товаров, работ и услуг для обеспечения государственных (муниципальных) нужд) </t>
  </si>
  <si>
    <t xml:space="preserve">Обеспечение мероприятий в области энергосбережения и повышения энергетической эффективности в образовательных учреждениях Шуйского муниципального района (Закупка товаров, работ и услуг для обеспечения государственных (муниципальных) нужд) </t>
  </si>
  <si>
    <t xml:space="preserve">Обеспечение функций финансовых органов местного самоуправления Шуйского муниципального района (Закупка товаров, работ и услуг для обеспечения государственных (муниципальных) нужд) </t>
  </si>
  <si>
    <t xml:space="preserve">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</si>
  <si>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Осуществление дополнительного пенсионного обеспечения за выслугу лет лицам, замещавшим выборные муниципальные должности муниципальной службы (Закупка товаров, работ и услуг для обеспечения государственных (муниципальных) нужд) </t>
  </si>
  <si>
    <t xml:space="preserve">Техническое обслуживание технологического оборудования газовой системы отопления (Закупка товаров, работ и услуг для обеспечения государственных (муниципальных) нужд) </t>
  </si>
  <si>
    <t xml:space="preserve">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 </t>
  </si>
  <si>
    <t xml:space="preserve">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 </t>
  </si>
  <si>
    <t xml:space="preserve">Проведение технической инвентаризации объектов недвижимости и оценки муниципального имущества Шуйского муниципального района (Закупка товаров, работ и услуг для обеспечения государственных (муниципальных) нужд) </t>
  </si>
  <si>
    <t xml:space="preserve">Организация выставочно-ярмарочной  деятельности (Закупка товаров, работ и услуг для обеспечения государственных (муниципальных) нужд) </t>
  </si>
  <si>
    <t>Обеспечение деятельности финансовых, налоговых и таможенных органов и органов финансового (финансово-бюджетного) надзора</t>
  </si>
  <si>
    <t>Судебная система</t>
  </si>
  <si>
    <t>10 2 01 80110</t>
  </si>
  <si>
    <t>изменения</t>
  </si>
  <si>
    <t>530</t>
  </si>
  <si>
    <t>Осуществление мероприятий по работе с детьми и молодежью в Шуйском муниципальном районе» (Социальное обеспечение и иные выплаты населению)</t>
  </si>
  <si>
    <t>30 9 00 90010</t>
  </si>
  <si>
    <t>90010</t>
  </si>
  <si>
    <t xml:space="preserve">Исполнение судебных актов по искам к Шуйскому муниципальному району о возмещении вреда, причиненного незаконными действиями (бездействием) органов местного самоуправления Шуйского муниципального района или их должностных лиц, в том числе в результате издания органами местного самоуправления актов, не соответствующих закону или иному нормативному правовому акту, а также судебных актов по иным искам о взыскании денежных средств за счет средств казны Шуйского муниципального района (Иные бюджетные ассигнования)
</t>
  </si>
  <si>
    <t>Осуществление взаимодействия с Советом муниципальных образований Ивановской области (Иные бюджетные ассигнования)</t>
  </si>
  <si>
    <t>Налог, взимаемый в связи с применением патентной системы налогообложения</t>
  </si>
  <si>
    <t>15 0 00 00000</t>
  </si>
  <si>
    <t>Подпрограмма «Устойчивое развитие сельских территорий Шуйского муниципального района Ивановской области 2014-2017 годы и на период до 2020 года»</t>
  </si>
  <si>
    <t>15 1 00 00000</t>
  </si>
  <si>
    <t>15 1 01 00000</t>
  </si>
  <si>
    <t>Основное мероприятие «Повышение уровня комплексного обустройства населенных пунктов, расположенных в сельской местности, объектами социальной и инженерной инфраструктуры»</t>
  </si>
  <si>
    <t>60130</t>
  </si>
  <si>
    <t>Предоставление субсидий субъектам малого и среднего предпринимательства на отдельные виды затрат (Иные бюджетные ассигнования)</t>
  </si>
  <si>
    <t>30 9 00 00270</t>
  </si>
  <si>
    <t>Основное мероприятие «Обеспечение безопасности дорожного движения»</t>
  </si>
  <si>
    <t>03 2 00 00000</t>
  </si>
  <si>
    <t>03 2 01 00000</t>
  </si>
  <si>
    <t>03 2 01 00030</t>
  </si>
  <si>
    <t>00030</t>
  </si>
  <si>
    <t xml:space="preserve">Проведение ремонта жилых помещений, принадлежащих вдовам участников Великой Отечественной войны, проживающих на территории Шуйского муниципального района (Закупка товаров, работ и услуг для обеспечения государственных (муниципальных) нужд) </t>
  </si>
  <si>
    <t>30 9 00 20120</t>
  </si>
  <si>
    <t xml:space="preserve">Оказание услуг по заполнению формы федерального статистического наблюдения № 1 - жилфонд "Сведения о жилищном фонде" Шуйского муниципального района (Закупка товаров, работ и услуг для обеспечения государственных (муниципальных) нужд) </t>
  </si>
  <si>
    <t>20120</t>
  </si>
  <si>
    <t>2019 год  руб.</t>
  </si>
  <si>
    <t>Таблица 1</t>
  </si>
  <si>
    <t>Общая сумма</t>
  </si>
  <si>
    <t>2020 год</t>
  </si>
  <si>
    <t>2021 год</t>
  </si>
  <si>
    <t>2022 год</t>
  </si>
  <si>
    <t>Долг на 01.01.2019 г.</t>
  </si>
  <si>
    <t>Сведения о верхнем пределе муниципального внутреннего долга Шуйского муниципального района на 01.01.2020 года</t>
  </si>
  <si>
    <t xml:space="preserve">Верхний предел муниципального внутреннего долга Шуйского муниципального района по состоянию на 01.01.2020 года - 00,00 рублей, в т.ч. по муниципальным гарантиям - 00,00 рублей. </t>
  </si>
  <si>
    <t>Долг на 01.01.2020 г.</t>
  </si>
  <si>
    <t>Увеличение долга в 2019 году</t>
  </si>
  <si>
    <t>Погашение долга в 2019 году</t>
  </si>
  <si>
    <t>20100</t>
  </si>
  <si>
    <t xml:space="preserve">Взносы на капитальный ремонт по муниципальным жилым помещениям (Закупка товаров, работ и услуг для обеспечения государственных (муниципальных) нужд) </t>
  </si>
  <si>
    <t>0503</t>
  </si>
  <si>
    <t>Благоустройство</t>
  </si>
  <si>
    <t xml:space="preserve">Выполнение работ по содержанию мест захоронения Шуйского муниципального района (Закупка товаров, работ и услуг для обеспечения государственных (муниципальных) нужд) </t>
  </si>
  <si>
    <t>08 4 00 00000</t>
  </si>
  <si>
    <t>08 4 01 00000</t>
  </si>
  <si>
    <t>08 5 00 00000</t>
  </si>
  <si>
    <t>08 5 01 00000</t>
  </si>
  <si>
    <t xml:space="preserve">Осуществление деятельности по организации водоснабжения и водоотведения на территории Шуйского муниципального района (Закупка товаров, работ и услуг для обеспечения государственных (муниципальных) нужд) </t>
  </si>
  <si>
    <t xml:space="preserve">Содержание мест захоронения Шуйского муниципального района (Закупка товаров, работ и услуг для обеспечения государственных (муниципальных) нужд) </t>
  </si>
  <si>
    <t xml:space="preserve">Организация деятельности по сбору и транспортированию твердых коммунальных отходов на территории Шуйского муниципального района (Закупка товаров, работ и услуг для обеспечения государственных (муниципальных) нужд) </t>
  </si>
  <si>
    <t>Основное мероприятие «Организация благоустройства территории Шуйского муниципального района»</t>
  </si>
  <si>
    <t>Муниципальная программа «Совершенствование управления муниципальной собственностью Шуйского муниципального района»</t>
  </si>
  <si>
    <t>Муниципальная программа «Развитие автомобильных дорог Шуйского муниципального района»</t>
  </si>
  <si>
    <t>Муниципальная программа «Экономическое развитие Шуйского муниципального района»</t>
  </si>
  <si>
    <t>Муниципальная программа «Кадровое обеспечение и привлечение медицинских кадров для учреждений здравоохранения Шуйского муниципального района»</t>
  </si>
  <si>
    <t>Муниципальная программа «Развитие молодежной политики Шуйского муниципального района»</t>
  </si>
  <si>
    <t>Муниципальная программа «Развитие культуры в Шуйском муниципальном районе»</t>
  </si>
  <si>
    <t>Муниципальная программа «Обеспечение качественным жильем и услугами жилищно-коммунального хозяйства населения Шуйского муниципального района»</t>
  </si>
  <si>
    <t>Муниципальная программа «Развитие физической культуры в Шуйском муниципальном районе»</t>
  </si>
  <si>
    <t>Муниципальная программа «Развитие системы образования Шуйского муниципального района»</t>
  </si>
  <si>
    <t>Муниципальная программа «Энергосбережение и повышение энергетической эффективности учреждений Шуйского муниципального района»</t>
  </si>
  <si>
    <t>Муниципальная программа «Управление муниципальными финансами Шуйского муниципального района»</t>
  </si>
  <si>
    <t>Муниципальная программа «Развитие сельского хозяйства и регулирование рынков сельскохозяйственной продукции, сырья и продовольствия Шуйского муниципального района на 2013-2020 годы»</t>
  </si>
  <si>
    <t xml:space="preserve">Утверждение генеральных планов, правил землепользования и застройки, утверждение подготовленной на основе генеральных планов документации по планировке территории (Закупка товаров, работ и услуг для обеспечения государственных (муниципальных) нужд) </t>
  </si>
  <si>
    <t xml:space="preserve">Осуществление деятельности по организации электро-, теплоснабжения на территории Шуйского муниципального района (Закупка товаров, работ и услуг для обеспечения государственных (муниципальных) нужд) </t>
  </si>
  <si>
    <t xml:space="preserve"> Подпрограмма «Благоустройство территории Шуйского муниципального района в рамках исполнения полномочий муниципального района»</t>
  </si>
  <si>
    <t>Подпрограмма «Развитие местного традиционного народного художественного творчества в Шуйском муниципальном районе»</t>
  </si>
  <si>
    <t>08 2 01 00300</t>
  </si>
  <si>
    <t>08 2 01 00310</t>
  </si>
  <si>
    <t>08 4 01 40020</t>
  </si>
  <si>
    <t>08 4 01 00280</t>
  </si>
  <si>
    <t>08 5 01 00330</t>
  </si>
  <si>
    <t>08 5 01 00350</t>
  </si>
  <si>
    <t>13 1 02 00000</t>
  </si>
  <si>
    <t>13 1 02 00220</t>
  </si>
  <si>
    <t>13 1 02 80350</t>
  </si>
  <si>
    <t>13 1 02 80360</t>
  </si>
  <si>
    <t xml:space="preserve">Приобретение и установка спортивного оборудования для спортивных площадок в административных центрах поселений Шуйского муниципального района (Закупка товаров, работ и услуг для обеспечения государственных (муниципальных) нужд) </t>
  </si>
  <si>
    <t>Подпрограмма «Модернизация объектов коммунальной инфраструктуры, обеспечение функционирования систем жизнеобеспечения и обеспечение инженерной инфраструктурой земельных участков»</t>
  </si>
  <si>
    <t xml:space="preserve"> Основное мероприятие «Организация ремонта муниципального жилого фонда»</t>
  </si>
  <si>
    <t>Подпрограмма «Обеспечение жильем молодых семей Шуйского муниципального района»</t>
  </si>
  <si>
    <t>Подпрограмма «Развитие спортивной инфраструктуры в Шуйском муниципальном районе»</t>
  </si>
  <si>
    <t>Подпрограмма «Проведение спортивных мероприятий в Шуйском муниципальном районе»</t>
  </si>
  <si>
    <t>00240</t>
  </si>
  <si>
    <t>00280</t>
  </si>
  <si>
    <t>00300</t>
  </si>
  <si>
    <t>00310</t>
  </si>
  <si>
    <t>00330</t>
  </si>
  <si>
    <t>00350</t>
  </si>
  <si>
    <t>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t>
  </si>
  <si>
    <t>Субвенции бюджетам муниципальных районов и городских округов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t>
  </si>
  <si>
    <t>0405</t>
  </si>
  <si>
    <t>Сельское хозяйство и рыболовство</t>
  </si>
  <si>
    <t>80370</t>
  </si>
  <si>
    <t>Невыясненные поступления, зачисляемые в бюджеты городских поселений</t>
  </si>
  <si>
    <t>000 1 17 01050 13 0000 180</t>
  </si>
  <si>
    <t>Приложение №11</t>
  </si>
  <si>
    <t>Приложение №12</t>
  </si>
  <si>
    <t>(в процентах)</t>
  </si>
  <si>
    <t>13 1 02 20090</t>
  </si>
  <si>
    <t>00360</t>
  </si>
  <si>
    <t>20090</t>
  </si>
  <si>
    <t xml:space="preserve">Осуществление переданных государственных полномочий на организацию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 </t>
  </si>
  <si>
    <t>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(Предоставление субсидий бюджетным, автономным учреждениям и иным некоммерческим организациям)</t>
  </si>
  <si>
    <t>13 1 01 00390</t>
  </si>
  <si>
    <t>00390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</si>
  <si>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</si>
  <si>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</si>
  <si>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</si>
  <si>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</si>
  <si>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</si>
  <si>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</si>
  <si>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</si>
  <si>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(Предоставление субсидий бюджетным, автономным учреждениям и иным некоммерческим организациям) </t>
  </si>
  <si>
    <t>10 1 01 60030</t>
  </si>
  <si>
    <t>10 1 01 60140</t>
  </si>
  <si>
    <t>10 1 01 60150</t>
  </si>
  <si>
    <t>10 1 01 60170</t>
  </si>
  <si>
    <t>10 2 01 60180</t>
  </si>
  <si>
    <t>10 2 01 60190</t>
  </si>
  <si>
    <t>10 2 01 60200</t>
  </si>
  <si>
    <t>10 2 01 60210</t>
  </si>
  <si>
    <t>60030</t>
  </si>
  <si>
    <t>60140</t>
  </si>
  <si>
    <t>60150</t>
  </si>
  <si>
    <t>60170</t>
  </si>
  <si>
    <t>60180</t>
  </si>
  <si>
    <t>60190</t>
  </si>
  <si>
    <t>60200</t>
  </si>
  <si>
    <t>60210</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</si>
  <si>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</si>
  <si>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0703</t>
  </si>
  <si>
    <t>Дополнительное образование детей</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</si>
  <si>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</si>
  <si>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 </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</si>
  <si>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организациях (Закупка товаров, работ и услуг для обеспечения государственных (муниципальных) нужд)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</si>
  <si>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</si>
  <si>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</si>
  <si>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</si>
  <si>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</si>
  <si>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1 05 04020 02 0000 110</t>
  </si>
  <si>
    <t>Налог, взимаемый в связи с применением патентной системы налогообложения, зачисляемый в бюджеты муниципальных районов</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</si>
  <si>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</si>
  <si>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</si>
  <si>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Создание в общеобразовательных организациях, расположенных в сельской местности,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</si>
  <si>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 xml:space="preserve">Софинансирование расходов на создание в общеобразовательных организациях, расположенных в сельской местности,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</si>
  <si>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Таблица 2</t>
  </si>
  <si>
    <t>540</t>
  </si>
  <si>
    <t>Субсидии бюджетам муниципальных районов и городских округов Ивановской области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t>
  </si>
  <si>
    <t>08 5 01 10010</t>
  </si>
  <si>
    <t>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(Иные межбюджетные трансферты)</t>
  </si>
  <si>
    <t>10010</t>
  </si>
  <si>
    <t xml:space="preserve">Организация временного трудоустройства несовершеннолетних граждан в возрасте от 14 до 18 лет в свободное от учебы время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</si>
  <si>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13 1 01 S0190</t>
  </si>
  <si>
    <t>S0190</t>
  </si>
  <si>
    <t>0850110010</t>
  </si>
  <si>
    <t>82400</t>
  </si>
  <si>
    <t>30 9 00 82400</t>
  </si>
  <si>
    <t>Субсидии бюджетам муниципальных образований в целях предоставления социальных выплат молодым семьям на приобретение (строительство) жилого помещения</t>
  </si>
  <si>
    <t>30 9 00 20130</t>
  </si>
  <si>
    <t xml:space="preserve">Оказание услуг по обследованию состояния строительных конструкций жилого дома и выдачи технического заключения (Закупка товаров, работ и услуг для обеспечения государственных (муниципальных) нужд) </t>
  </si>
  <si>
    <t>03 1 01 10020</t>
  </si>
  <si>
    <t>10020</t>
  </si>
  <si>
    <t xml:space="preserve">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(Иные межбюджетные трансферты) </t>
  </si>
  <si>
    <t>08 2 01 10030</t>
  </si>
  <si>
    <t>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 расположенных на территории населенных пунктов сельских поселений Шуйского муниципального района (Иные межбюджетные трансферты)</t>
  </si>
  <si>
    <t>10030</t>
  </si>
  <si>
    <t>Таблица 3</t>
  </si>
  <si>
    <t>0310110020</t>
  </si>
  <si>
    <t>Таблица 4</t>
  </si>
  <si>
    <t>0820110030</t>
  </si>
  <si>
    <t xml:space="preserve">Обеспечение функций Администрации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</si>
  <si>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30 9 00 00430</t>
  </si>
  <si>
    <t xml:space="preserve">Проведение ремонта помещения спортивного зала с. Афанасьевское Шуйского муниципального района (Закупка товаров, работ и услуг для обеспечения государственных (муниципальных) нужд) </t>
  </si>
  <si>
    <t>00430</t>
  </si>
  <si>
    <t>Субсидия бюджетам муниципальных районов на поддержку отрасли культуры</t>
  </si>
  <si>
    <t>07 2 01 L5191</t>
  </si>
  <si>
    <t>L5191</t>
  </si>
  <si>
    <t>Субвенции бюджетам бюджетной системы Российской Федерации</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</si>
  <si>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</si>
  <si>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</si>
  <si>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Наименование доходов</t>
  </si>
  <si>
    <t>000 1 00 00000 00 0000 000</t>
  </si>
  <si>
    <t>НАЛОГОВЫЕ И НЕНАЛОГОВЫЕ ДОХОДЫ</t>
  </si>
  <si>
    <t>000 1 01 00000 00 0000 000</t>
  </si>
  <si>
    <t>НАЛОГИ НА ПРИБЫЛЬ, ДОХОДЫ</t>
  </si>
  <si>
    <t>000 1 01 02000 01 0000 110</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</si>
  <si>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</si>
  <si>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</si>
  <si>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</si>
  <si>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</si>
  <si>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</si>
  <si>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</si>
  <si>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</si>
  <si>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</si>
  <si>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</si>
  <si>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000 1 03 02230 01 0000 110</t>
  </si>
  <si>
    <t>000 1 03 02240 01 0000 110</t>
  </si>
  <si>
    <t>000 1 03 02250 01 0000 110</t>
  </si>
  <si>
    <t>000 1 03 02260 01 0000 110</t>
  </si>
  <si>
    <t>000 1 05 00000 00 0000 000</t>
  </si>
  <si>
    <t>НАЛОГИ НА СОВОКУПНЫЙ ДОХОД</t>
  </si>
  <si>
    <t>000 1 05 02000 02 0000 110</t>
  </si>
  <si>
    <t>000 1 05 02010 02 0000 110</t>
  </si>
  <si>
    <t xml:space="preserve"> 000 1 05 03000 01 0000 110</t>
  </si>
  <si>
    <t>000 1 05 03010 01 0000 110</t>
  </si>
  <si>
    <t>182 1 05 03010 01 0000 110</t>
  </si>
  <si>
    <t>000 1 05 04000 02 0000 110</t>
  </si>
  <si>
    <t>000 1 05 04020 02 0000 110</t>
  </si>
  <si>
    <t>000 1 11 00000 00 0000 000</t>
  </si>
  <si>
    <t>ДОХОДЫ ОТ ИСПОЛЬЗОВАНИЯ ИМУЩЕСТВА, НАХОДЯЩЕГОСЯ В ГОСУДАРСТВЕННОЙ И МУНИЦИПАЛЬНОЙ СОБСТВЕННОСТИ</t>
  </si>
  <si>
    <t>000 1 11 03000 00 0000 120</t>
  </si>
  <si>
    <t>Проценты, полученные от предоставления бюджетных кредитов внутри страны</t>
  </si>
  <si>
    <t>000 1 11 03050 05 0000 120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</si>
  <si>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</si>
  <si>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</si>
  <si>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</si>
  <si>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</si>
  <si>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</si>
  <si>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</si>
  <si>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000 1 11 05025 05 0000 120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</si>
  <si>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</si>
  <si>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</si>
  <si>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</si>
  <si>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</si>
  <si>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000 1 11 09045 05 0000 120</t>
  </si>
  <si>
    <t>000 1 12 00000 00 0000 000</t>
  </si>
  <si>
    <t>ПЛАТЕЖИ ПРИ ПОЛЬЗОВАНИИ ПРИРОДНЫМИ РЕСУРСАМИ</t>
  </si>
  <si>
    <t>000 1 12 01000 01 0000 120</t>
  </si>
  <si>
    <t>000 1 12 01010 01 0000 120</t>
  </si>
  <si>
    <t>000 1 12 01030 01 0000 120</t>
  </si>
  <si>
    <t>000 1 12 01040 01 0000 120</t>
  </si>
  <si>
    <t>000 1 13 00000 00 0000 000</t>
  </si>
  <si>
    <t>ДОХОДЫ ОТ ОКАЗАНИЯ ПЛАТНЫХ УСЛУГ (РАБОТ) И КОМПЕНСАЦИИ ЗАТРАТ ГОСУДАРСТВА</t>
  </si>
  <si>
    <t>000 1 13 02000 00 0000 130</t>
  </si>
  <si>
    <t>Доходы от компенсации затрат государства</t>
  </si>
  <si>
    <t>000 1 13 02990 00 0000 130</t>
  </si>
  <si>
    <t>Прочие доходы от компенсации затрат государства</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</si>
  <si>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</si>
  <si>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</si>
  <si>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</si>
  <si>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</si>
  <si>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</si>
  <si>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</si>
  <si>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</si>
  <si>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000 1 14 06000 00 0000 430</t>
  </si>
  <si>
    <t>Доходы от продажи земельных участков, находящихся в государственной и муниципальной собственности</t>
  </si>
  <si>
    <t>000 1 14 06010 00 0000 430</t>
  </si>
  <si>
    <t>Доходы от продажи земельных участков, государственная собственность на которые не разграничена</t>
  </si>
  <si>
    <t>000 1 14 06013 13 0000 430</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</si>
  <si>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</si>
  <si>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</si>
  <si>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000 1 14 06025 05 0000 430</t>
  </si>
  <si>
    <t>000 1 16 00000 00 0000 000</t>
  </si>
  <si>
    <t>ШТРАФЫ, САНКЦИИ, ВОЗМЕЩЕНИЕ УЩЕРБА</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</si>
  <si>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</si>
  <si>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</si>
  <si>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000 1 16 25060 01 0000 140</t>
  </si>
  <si>
    <t>000 1 16 90000 00 0000 140</t>
  </si>
  <si>
    <t>Прочие поступления от денежных взысканий (штрафов) и иных сумм в возмещение ущерба</t>
  </si>
  <si>
    <t>000 1 16 90050 05 0000 140</t>
  </si>
  <si>
    <t>000 1 17 00000 00 0000 000</t>
  </si>
  <si>
    <t>ПРОЧИЕ НЕНАЛОГОВЫЕ ДОХОДЫ</t>
  </si>
  <si>
    <t>000 1 17 05000 00 0000 180</t>
  </si>
  <si>
    <t>Прочие неналоговые доходы</t>
  </si>
  <si>
    <t>000 2 00 00000 00 0000 000</t>
  </si>
  <si>
    <t>000 2 02 00000 00 0000 000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</si>
  <si>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</si>
  <si>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</si>
  <si>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</si>
  <si>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</si>
  <si>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</si>
  <si>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</si>
  <si>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Субсидия бюджетам на поддержку отрасли культуры</t>
  </si>
  <si>
    <t>Прочие субсидии</t>
  </si>
  <si>
    <t>Субвенции местным бюджетам на выполнение передаваемых полномочий субъектов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</si>
  <si>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</si>
  <si>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t>
  </si>
  <si>
    <t>000 2 19 00000 00 0000 000</t>
  </si>
  <si>
    <t>ВОЗВРАТ ОСТАТКОВ СУБСИДИЙ, СУБВЕНЦИЙ И ИНЫХ МЕЖБЮДЖЕТНЫХ ТРАНСФЕРТОВ, ИМЕЮЩИХ ЦЕЛЕВОЕ НАЗНАЧЕНИЕ, ПРОШЛЫХ ЛЕТ</t>
  </si>
  <si>
    <t>1 05 02010 02 0000 110</t>
  </si>
  <si>
    <t>1 05 03010 01 0000 110</t>
  </si>
  <si>
    <t>10 2 02 00000</t>
  </si>
  <si>
    <t>00060</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</si>
  <si>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</si>
  <si>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S1420</t>
  </si>
  <si>
    <t>S1420</t>
  </si>
  <si>
    <t>182 1 05 04020 02 0000 110</t>
  </si>
  <si>
    <t>182 1 05 02010 02 0000 110</t>
  </si>
  <si>
    <t>Подпрограмма «Энергосбережение и повышение энергетической эффективности в Администрации Шуйского муниципального района»</t>
  </si>
  <si>
    <t>Основное мероприятие «Реализация мероприятий в области энергосбережения и повышение энергетической эффективности в Администрации Шуйского муниципального района»</t>
  </si>
  <si>
    <t>Подпрограмма «Энергосбережение и повышение энергетической эффективности в образовательных учреждениях Шуйского муниципального района»</t>
  </si>
  <si>
    <t>Основное мероприятие «Реализация мероприятий в области энергосбережения и повышение энергетической эффективности в образовательных учреждениях Шуйского муниципального района»</t>
  </si>
  <si>
    <t>11 2 00 00000</t>
  </si>
  <si>
    <t>11 2 01 00000</t>
  </si>
  <si>
    <t>11 2 01 00140</t>
  </si>
  <si>
    <t>11 2 01 60100</t>
  </si>
  <si>
    <t>14 1 01 00370</t>
  </si>
  <si>
    <t>00370</t>
  </si>
  <si>
    <t>Создание благоприятных условий в целях привлечения медицинских работников и фармацевтических работников для работы в медицинских организациях в соответствии с Федеральным законом от 6 октября 2003 года № 131-ФЗ «Об общих принципах организации местного самоуправления в Российской Федерации (Социальное обеспечение и иные выплаты населению)</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</si>
  <si>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</si>
  <si>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</si>
  <si>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</si>
  <si>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</si>
  <si>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</si>
  <si>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</si>
  <si>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2020 год  руб.</t>
  </si>
  <si>
    <t>2023 год</t>
  </si>
  <si>
    <t>Сведения о верхнем пределе муниципального внутреннего долга Шуйского муниципального района на 01.01.2021 года</t>
  </si>
  <si>
    <t xml:space="preserve">Верхний предел муниципального внутреннего долга Шуйского муниципального района по состоянию на 01.01.2021 года - 00,00 рублей, в т.ч. по муниципальным гарантиям - 00,00 рублей. </t>
  </si>
  <si>
    <t>Увеличение долга в 2020 году</t>
  </si>
  <si>
    <t>Погашение долга в 2020 году</t>
  </si>
  <si>
    <t>Долг на 01.01.2021 г.</t>
  </si>
  <si>
    <t>Муниципальная программа «Совершенствование организации муниципального управления»</t>
  </si>
  <si>
    <t xml:space="preserve">Организация и проведение мероприятия «Предприниматель года» (Закупка товаров, работ и услуг для обеспечения государственных (муниципальных) нужд)  </t>
  </si>
  <si>
    <t>Муниципальная программа «Обеспечение безопасности граждан, профилактика правонарушений, коррупции и противодействие незаконному обороту наркотических средств на территории Шуйского муниципального района»</t>
  </si>
  <si>
    <t>Муниципальная программа «Улучшение условий и охраны труда в Шуйском муниципальном районе»</t>
  </si>
  <si>
    <t>32 9 00 L0971</t>
  </si>
  <si>
    <t xml:space="preserve">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 </t>
  </si>
  <si>
    <t xml:space="preserve">Составление списков кандидатов в присяжные заседатели федеральных судов общей юрисдикции в Российской Федерации (Межбюджетные трансферты)    </t>
  </si>
  <si>
    <t xml:space="preserve">Организация и проведение специальной оценки условий труда (СОУТ) в Администрации Шуйского муниципального района (Закупка товаров, работ и услуг для обеспечения государственных (муниципальных) нужд) </t>
  </si>
  <si>
    <t>Подпрограмма «Улучшение условий и охраны труда в Шуйском муниципальном районе»</t>
  </si>
  <si>
    <t xml:space="preserve">Организация и проведение специальной оценки условий труда (СОУТ) в Контрольно-счетной палате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</si>
  <si>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Совете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</si>
  <si>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Финансовом управлении администрации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</si>
  <si>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МКУ Управление административно-хозяйственного обеспечения (Закупка товаров, работ и услуг для обеспечения государственных (муниципальных) нужд) </t>
  </si>
  <si>
    <t xml:space="preserve">Информационное обеспечение мероприятий, связанных с вопросами по улучшению условий и охраны труда в Управлении образования администрации Шуйского муниципального района (Закупка товаров, работ и услуг для обеспечения государственных (муниципальных) нужд) </t>
  </si>
  <si>
    <t xml:space="preserve">Информационное обеспечение мероприятий, связанных с вопросами по улучшению условий и охраны труда в МКУ Управление административно-хозяйственного обеспечения (Закупка товаров, работ и услуг для обеспечения государственных (муниципальных) нужд) </t>
  </si>
  <si>
    <t>01 1 02 00000</t>
  </si>
  <si>
    <t>01 1 02 20020</t>
  </si>
  <si>
    <t>Основное мероприятие «Управление и распоряжение земельными ресурсами Шуйского муниципального района»</t>
  </si>
  <si>
    <t>02 1 02 00000</t>
  </si>
  <si>
    <t>02 1 02 00230</t>
  </si>
  <si>
    <t>02 4 00 00000</t>
  </si>
  <si>
    <t>02 4 01 00000</t>
  </si>
  <si>
    <t>02 4 01 00150</t>
  </si>
  <si>
    <t xml:space="preserve">Обеспечение мероприятий в области энергосбережения и повышения энергетической эффективности в учредениях подведомственных администрации Шуйского муниципального района (Закупка товаров, работ и услуг для обеспечения государственных (муниципальных) нужд) </t>
  </si>
  <si>
    <t>13 2 02 00000</t>
  </si>
  <si>
    <t>13 2 02 00360</t>
  </si>
  <si>
    <t>Основное мероприятие "Организация дополнительного пенсионного обеспечения отдельных категорий граждан"</t>
  </si>
  <si>
    <t>Основное мероприятие «Осуществление полномочий в области дорожного хозяйства»</t>
  </si>
  <si>
    <t>Подпрограмма «Содержание, реконструкция, капитальный и текущий ремонт дорожной сети Шуйского муниципального района»</t>
  </si>
  <si>
    <t xml:space="preserve">Содержание автомобильных дорог местного значения Шуйского муниципального района (Закупка товаров, работ и услуг для обеспечения государственных (муниципальных) нужд)  </t>
  </si>
  <si>
    <t>Текущий ремонт дорожной сети Шуйского муниципального района (Закупка товаров, работ и услуг для обеспечения государственных (муниципальных) нужд)</t>
  </si>
  <si>
    <t xml:space="preserve">Установка дорожных знаков (Закупка товаров, работ и услуг для обеспечения государственных (муниципальных) нужд)  </t>
  </si>
  <si>
    <t>Основное мероприятие «Реализация мероприятий по развитию и модернизации систем водоснабжения, водоотведения, электроснабжения, теплоснабжения Шуйского муниципального района»</t>
  </si>
  <si>
    <t>Основное мероприятие «Обеспечение инженерной инфраструктурой земельных участков Шуйского муниципального района»</t>
  </si>
  <si>
    <t>08 2 02 00000</t>
  </si>
  <si>
    <t>08 2 02 20100</t>
  </si>
  <si>
    <t>08 2 02 00240</t>
  </si>
  <si>
    <t xml:space="preserve">Организация деятельности по сбору и транспортировке твердых коммунальных отходов на территории Шуйского муниципального района (Закупка товаров, работ и услуг для обеспечения государственных (муниципальных) нужд) </t>
  </si>
  <si>
    <t xml:space="preserve">Оказание услуг по электро-, теплоснабжению муниципального имущества (Закупка товаров, работ и услуг для обеспечения государственных (муниципальных) нужд) </t>
  </si>
  <si>
    <t>Основное мероприятие «Организация физкультурно-спортивных мероприятий, спартакиад»</t>
  </si>
  <si>
    <t xml:space="preserve">Организация и проведение районных физкультурно-оздоровительных и спортивных мероприятий (Закупка товаров, работ и услуг для обеспечения государственных (муниципальных) нужд) </t>
  </si>
  <si>
    <t xml:space="preserve">Участие спортсменов района в региональных, всероссийских и международных соревнованиях (Закупка товаров, работ и услуг для обеспечения государственных (муниципальных) нужд) </t>
  </si>
  <si>
    <t>Предоставление мер социальной поддержки в части организации подвоза учащихся, проживающих на территории Шуйского муниципального района, к муниципальным образовательным учреждениям и обратно, расположенных на территории городского округа Шуя (Социальное обеспечение и иные выплаты населению)</t>
  </si>
  <si>
    <t>09 2 01 00090</t>
  </si>
  <si>
    <t>Основное мероприятие "Обеспечение исполнения Администрацией функциональных обязанностей"</t>
  </si>
  <si>
    <t>Основное мероприятие «Управление и распоряжение муниципальным имуществом Шуйского муниципального района»</t>
  </si>
  <si>
    <t>Обустройство остановочных павильонов (Закупка товаров, работ и услуг для обеспечения государственных (муниципальных) нужд)</t>
  </si>
  <si>
    <t>Подпрограмма «Повышение безопасности дорожного движения в Шуйском муниципальном районе»</t>
  </si>
  <si>
    <t>04 1 02 00000</t>
  </si>
  <si>
    <t>04 1 02 60130</t>
  </si>
  <si>
    <t>Основное мероприятие «Предоставление субсидий субъектам малого и среднего предпринимательства»</t>
  </si>
  <si>
    <t>Подпрограмма «Содержание и ремонт муниципального жилого фонда Шуйского муниципального района»</t>
  </si>
  <si>
    <t>08 6 00 00000</t>
  </si>
  <si>
    <t>08 6 01 00000</t>
  </si>
  <si>
    <t>Основное мероприятие «Обеспечение доступного и качественного дошкольного образования для всех категорий детей»</t>
  </si>
  <si>
    <t>Основное мероприятие «Обеспечение доступного и качественного дополнительного образования детей»</t>
  </si>
  <si>
    <t>Подпрограмма «Обеспечение и организация бюджетного процесса в Шуйском муниципальном районе»</t>
  </si>
  <si>
    <t>Основное мероприятие «Организация и проведение специальной оценки условий труда»</t>
  </si>
  <si>
    <t>Основное мероприятие «Организация обучения по охране труда работников»</t>
  </si>
  <si>
    <t>14 1 02 00000</t>
  </si>
  <si>
    <t>14 1 03 00000</t>
  </si>
  <si>
    <t>Основное мероприятие «Информационное обеспечение мероприятий, связанных с вопросами по улучшению условий и охраны труда»</t>
  </si>
  <si>
    <t>Основное мероприятие «Реализация мероприятий по обеспечению правопорядка»</t>
  </si>
  <si>
    <t xml:space="preserve">Организация обучения по охране труда работников в Контрольно-счетной палате Шуйского муниципального района (Закупка товаров, работ и услуг для обеспечения государственных (муниципальных) нужд) </t>
  </si>
  <si>
    <t xml:space="preserve">Организация обучения по охране труда работников в Совете Шуйского муниципального района (Закупка товаров, работ и услуг для обеспечения государственных (муниципальных) нужд) </t>
  </si>
  <si>
    <t xml:space="preserve">Организация обучения по охране труда работников в Управлении образования администрации Шуйского муниципального района (Закупка товаров, работ и услуг для обеспечения государственных (муниципальных) нужд) </t>
  </si>
  <si>
    <t>Обеспечение функций Совета Шуйского муниципального района (Социальное обеспечение и иные выплаты населению)</t>
  </si>
  <si>
    <t>Подпрограмма «Обеспечение деятельности МКУ "Управление административно-хозяйственного обеспечения"</t>
  </si>
  <si>
    <t>03 1 01 20140</t>
  </si>
  <si>
    <t>03 1 01 20150</t>
  </si>
  <si>
    <t>03 1 01 20170</t>
  </si>
  <si>
    <t>04 1 02 60270</t>
  </si>
  <si>
    <t>13 2 02 00490</t>
  </si>
  <si>
    <t>14 1 01 00060</t>
  </si>
  <si>
    <t>14 1 01 00120</t>
  </si>
  <si>
    <t>14 1 01 00510</t>
  </si>
  <si>
    <t>14 1 01 00520</t>
  </si>
  <si>
    <t>14 1 02 00530</t>
  </si>
  <si>
    <t>14 1 02 00550</t>
  </si>
  <si>
    <t>14 1 03 00580</t>
  </si>
  <si>
    <t>14 1 03 00590</t>
  </si>
  <si>
    <t>30 9 00 20180</t>
  </si>
  <si>
    <t xml:space="preserve">Личное страхование народных дружинников на период их участия в проводимых мероприятиях по охране общественного порядка (Закупка товаров, работ и услуг для обеспечения государственных (муниципальных) нужд) </t>
  </si>
  <si>
    <t>Основное мероприятие «Обеспечение доступного и качественного начального общего, основного общего, среднего общего образования»</t>
  </si>
  <si>
    <t>Основное мероприятие «Развитие кадрового потенциала в системе начального общего, основного общего, среднего общего образования»</t>
  </si>
  <si>
    <t xml:space="preserve">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 подготовка и повышение профессиональной компетентности и квалификации муниципальных служащих (Закупка товаров, работ и услуг для обеспечения государственных (муниципальных) нужд) </t>
  </si>
  <si>
    <t xml:space="preserve">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 подготовка и повышение профессиональной компетентности и квалификации муниципальных служащих (Закупка товаров, работ и услуг для обеспечения государственных (муниципальных) нужд)  </t>
  </si>
  <si>
    <t>00490</t>
  </si>
  <si>
    <t>20140</t>
  </si>
  <si>
    <t>20150</t>
  </si>
  <si>
    <t>20170</t>
  </si>
  <si>
    <t>60270</t>
  </si>
  <si>
    <t>00520</t>
  </si>
  <si>
    <t>00590</t>
  </si>
  <si>
    <t xml:space="preserve">Обеспечение функций Совета Шуйского муниципального района (Социальное обеспечение и иные выплаты населению)    </t>
  </si>
  <si>
    <t>00540</t>
  </si>
  <si>
    <t>L0971</t>
  </si>
  <si>
    <t>00550</t>
  </si>
  <si>
    <t>00580</t>
  </si>
  <si>
    <t>00530</t>
  </si>
  <si>
    <t>20180</t>
  </si>
  <si>
    <t xml:space="preserve">Обеспечение деятельности МКУ Управление административно-хозяйственного обеспечения (Закупка товаров, работ и услуг для обеспечения государственных (муниципальных) нужд) </t>
  </si>
  <si>
    <t xml:space="preserve">Обеспечение деятельности МКУ Управление административно-хозяйственного обеспечения (Иные бюджетные ассигнования) </t>
  </si>
  <si>
    <t xml:space="preserve">Обеспечение деятельности МКУ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</si>
  <si>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Подпрограмма «Капитальный ремонт общего имущества многоквартирных жилых домов и муниципального жилищного фонда»</t>
  </si>
  <si>
    <t>Основное мероприятие «Выполнение технических заключений о состоянии технических конструкций жилых домов и жилых помещений»</t>
  </si>
  <si>
    <t xml:space="preserve">Разработка и проведение государственной экспертизы ПСД жилых домов и жилых помещений (Закупка товаров, работ и услуг для обеспечения государственных (муниципальных) нужд) </t>
  </si>
  <si>
    <t>08 6 01 20200</t>
  </si>
  <si>
    <t>6</t>
  </si>
  <si>
    <t>20200</t>
  </si>
  <si>
    <t>Приложение №9</t>
  </si>
  <si>
    <t>400</t>
  </si>
  <si>
    <t>Обеспечение функций Председателя Совета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</si>
  <si>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</si>
  <si>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</si>
  <si>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Стимулирование членов общественных объединений правоохранительной направленности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</si>
  <si>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Материально-техническое обеспечение деятельности членов общественных объединений правоохранительной направленности  (Закупка товаров, работ и услуг для обеспечения государственных (муниципальных) нужд) </t>
  </si>
  <si>
    <t>13 2 02 00600</t>
  </si>
  <si>
    <t>00600</t>
  </si>
  <si>
    <t>900 1 11 05013 05 0000 120</t>
  </si>
  <si>
    <t>900 1 11 05013 13 0000 120</t>
  </si>
  <si>
    <t>000 1 11 05013 13 0000 120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</si>
  <si>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</si>
  <si>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900 1 14 06013 05 0000 430</t>
  </si>
  <si>
    <t>000 1 14 06013 05 0000 430</t>
  </si>
  <si>
    <t>000 1 11 05013 05 0000 120</t>
  </si>
  <si>
    <t>1 14 06013 05 0000 430</t>
  </si>
  <si>
    <t>Содержание и ремонт пешеходного перехода через р.Теза в с.Зеленый Бор (Закупка товаров, работ и услуг для обеспечения государственных (муниципальных) нужд)</t>
  </si>
  <si>
    <t>Предоставление субсидий юридическим лицам и индивидуальным предпринимателям на возмещение стоимости горюче-смазочных материалов при доставке автомобильным транспортом социально значимых товаров в отдельные, труднодоступные и малонаселенные пункты Шуйского муниципального района, а также населенные пункты, в которых отсутствуют торговые объекты (Иные бюджетные ассигнования)</t>
  </si>
  <si>
    <t>10 2 01 81950</t>
  </si>
  <si>
    <t>81950</t>
  </si>
  <si>
    <t>10 2 01 S1950</t>
  </si>
  <si>
    <t xml:space="preserve">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</si>
  <si>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(Предоставление субсидий бюджетным, автономным учреждениям и иным некоммерческим организациям) </t>
  </si>
  <si>
    <t>S1950</t>
  </si>
  <si>
    <t>Основное мероприятие «Обеспечение деятельности исполнительно-распорядительных органов муниципального образования, представительного органа муниципального образования, контрольно-счетного органа муниципального образования Шуйского муниципального района»</t>
  </si>
  <si>
    <t>Основное мероприятие «Организация бюджетного процесса Шуйского муниципального района»</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</si>
  <si>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</si>
  <si>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</si>
  <si>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 xml:space="preserve">Организация предоставления государственных и муниципальных услуг на базе УРМ муниципального казенного учреждения городского округа Шуя «Многофункциональный центр предоставления государственных и муниципальных услуг» (Закупка товаров, работ и услуг для обеспечения государственных (муниципальных) нужд) </t>
  </si>
  <si>
    <t xml:space="preserve">Субсидии бюджетам муниципальных районов на реализацию мероприятий по обеспечению жильем молодых семей
</t>
  </si>
  <si>
    <t>Субсидии бюджетам муниципальных районов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</si>
  <si>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</si>
  <si>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08 3 01 L4970</t>
  </si>
  <si>
    <t>L4970</t>
  </si>
  <si>
    <t>Субсидия бюджетам муниципальных районов,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</si>
  <si>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</si>
  <si>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10 2 02 83110</t>
  </si>
  <si>
    <t>10 2 02 S3110</t>
  </si>
  <si>
    <t>S3110</t>
  </si>
  <si>
    <t>83110</t>
  </si>
  <si>
    <t xml:space="preserve">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</si>
  <si>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Проведение работ по капитальному ремонту жилого здания (Закупка товаров, работ и услуг для обеспечения государственных (муниципальных) нужд) </t>
  </si>
  <si>
    <t>00650</t>
  </si>
  <si>
    <t>13 1 02 00660</t>
  </si>
  <si>
    <t>00660</t>
  </si>
  <si>
    <t>13 3 00 00000</t>
  </si>
  <si>
    <t>13 3 01 00000</t>
  </si>
  <si>
    <t>Подпрограмма «Обеспечение деятельности МКУ«Единая дежурно-диспетчерская служба Шуйского муниципального района»</t>
  </si>
  <si>
    <t>Основное мероприятие «Обеспечение исполнения Администрацией функциональных обязанностей»</t>
  </si>
  <si>
    <t xml:space="preserve">Обеспечение деятельности МКУ "Единая дежурно-диспетчерская служба Шуйского муниципального района" (Закупка товаров, работ и услуг для обеспечения государственных (муниципальных) нужд) </t>
  </si>
  <si>
    <t xml:space="preserve">Обеспечение деятельности МКУ "Единая дежурно-диспетчерская служба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</si>
  <si>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деятельности МКУ "Единая дежурно-диспетчерская служба Шуйского муниципального района" (Иные бюджетные ассигнования) </t>
  </si>
  <si>
    <t>13 3 01 00670</t>
  </si>
  <si>
    <t>00670</t>
  </si>
  <si>
    <t>Обеспечение функций Администрации Шуйского муниципального района (Социальное обеспечение и иные выплаты населению)</t>
  </si>
  <si>
    <t>03 1 01 S0510</t>
  </si>
  <si>
    <t>S0510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</si>
  <si>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</si>
  <si>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Создание и функционирование системы обеспечения вызова экстренных оперативных служб по единому номеру «112» (закупка товаров, работ и услуг для обеспечения государственных (муниципальных) нужд)</t>
  </si>
  <si>
    <t>Создание и функционирование системы обеспечения вызова экстренных оперативных служб по единому номеру «112» (Закупка товаров, работ и услуг для обеспечения государственных (муниципальных) нужд)</t>
  </si>
  <si>
    <t>Строительство (реконструкция),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</si>
  <si>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03 1 01 80510</t>
  </si>
  <si>
    <t>80510</t>
  </si>
  <si>
    <t>15 1 01 S3160</t>
  </si>
  <si>
    <t>15 1 01 83160</t>
  </si>
  <si>
    <t>1101</t>
  </si>
  <si>
    <t>Физическая культура</t>
  </si>
  <si>
    <t>15</t>
  </si>
  <si>
    <t>S3160</t>
  </si>
  <si>
    <t>83160</t>
  </si>
  <si>
    <t>Разработка проектно-сметной документации объектов социальной и инженерной инфраструктуры населенных пунктов, расположенных в сельской местности (Капитальные вложения в объекты государственной (муниципальной) собственности)</t>
  </si>
  <si>
    <t>Софинансирование расходов на разработку проектно-сметной документации объектов социальной и инженерной инфраструктуры населенных пунктов, расположенных в сельской местности (Капитальные вложения в объекты государственной (муниципальной) собственности)</t>
  </si>
  <si>
    <t>10 1 01 60350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</si>
  <si>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здания/помещения (Предоставление субсидий бюджетным, автономным учреждениям и иным некоммерческим организациям) </t>
  </si>
  <si>
    <t xml:space="preserve">10 </t>
  </si>
  <si>
    <t>60350</t>
  </si>
  <si>
    <t>00690</t>
  </si>
  <si>
    <t xml:space="preserve">Проведение мероприятий по изготовлению и установке указателей границ Шуйского муниципального района в полосе отвода автомобильной дороги "Ростов-Иваново-Нижний Новгород" (Закупка товаров, работ и услуг для обеспечения государственных (муниципальных) нужд)  </t>
  </si>
  <si>
    <t>Исполнение судебных актов по искам к Шуйскому муниципальному району о возмещении вреда, причиненного незаконными действиями (бездействием) органов местного самоуправления Шуйского муниципального района или их должностных лиц, в том числе в результате издания органами местного самоуправления актов, не соответствующих закону или иному нормативному правовому акту, а также судебных актов по иным искам о взыскании денежных средств за счет средств казны Шуйского муниципального района (Иные бюджетные ассигнования)</t>
  </si>
  <si>
    <t>Основное мероприятие «Реализация мероприятий в области антитеррористической и антинаркотической пропаганды»</t>
  </si>
  <si>
    <t>Основное мероприятие «Реализация мероприятий в области профилактики правонарушений и антикоррупционной пропаганды»</t>
  </si>
  <si>
    <t xml:space="preserve">Изготовление наглядной агитации (листовок, плакатов, буклетов и др.) в области профилактики правонарушений и антикоррупционной пропаганды (Закупка товаров, работ и услуг для обеспечения государственных (муниципальных) нужд) </t>
  </si>
  <si>
    <t>13 1 03 00000</t>
  </si>
  <si>
    <t>13 1 03 20210</t>
  </si>
  <si>
    <t>20210</t>
  </si>
  <si>
    <t>Плата за размещение отходов производства</t>
  </si>
  <si>
    <t>048 1 12 01041 01 0000 120</t>
  </si>
  <si>
    <t>08 6 01 00650</t>
  </si>
  <si>
    <t>Расходы на организацию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</si>
  <si>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Расходы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(Закупка товаров, работ и услуг для обеспечения государственных (муниципальных) нужд) </t>
  </si>
  <si>
    <t xml:space="preserve">Расходы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(Предоставление субсидий бюджетным, автономным учреждениям и иным некоммерческим организациям) </t>
  </si>
  <si>
    <t>Нормативы распределения доходов между бюджетом Шуйского муниципального района и бюджетами поселений Шуйского муниципального района 2019 год и на плановый период 2020 и 2021 годов</t>
  </si>
  <si>
    <t>Доходы бюджета Шуйского муниципального района по кодам классификации доходов на 2019 год и на плановый период 2020 и 2021 годов</t>
  </si>
  <si>
    <t>Перечень и коды главных администраторов доходов бюджета Шуйского муниципального района на 2019 год и на плановый период 2020 и 2021 годов</t>
  </si>
  <si>
    <t>Источники внутреннего финансирования дефицита бюджета Шуйского муниципального района на 2019 год и на плановый период 2020 и 2021 годов</t>
  </si>
  <si>
    <t>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2019 год и на плановый период 2020 и 2021 годов по кодам классификации источников финансирования дефицита бюджета</t>
  </si>
  <si>
    <t>2021 год  руб.</t>
  </si>
  <si>
    <t>Распределение бюджетных ассигнований по целевым статьям 
(муниципальным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(муниципальных органов Шуйского муниципального района), группам видов расходов классификации расходов бюджета Шуйского муниципального района на 2019 год</t>
  </si>
  <si>
    <t>2019 год, руб.</t>
  </si>
  <si>
    <t>Распределение бюджетных ассигнований по целевым статьям 
(муниципальным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(муниципальных органов Шуйского муниципального района), группам видов расходов классификации расходов бюджета Шуйского муниципального района на 2020 и 2021 годы</t>
  </si>
  <si>
    <t xml:space="preserve">Ведомственная структура расходов бюджета Шуйского муниципального района на 2019 год </t>
  </si>
  <si>
    <t>Ведомственная структура расходов бюджета Шуйского муниципального района на 2020 и 2021 годы</t>
  </si>
  <si>
    <t>Распределение субвенций предоставляемых из бюджета Шуйского муниципального района бюджетам поселений на 2019 год и на плановый период 2020 и 2021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</si>
  <si>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2019 год и на плановый период 2020 и 2021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</si>
  <si>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и на плановый период 2020 и 2021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</si>
  <si>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 расположенных на территории населенных пунктов сельских поселений Шуйского муниципального района на 2019 год и на плановый период 2020 и 2021 годов</t>
  </si>
  <si>
    <t>Программа муниципальных внутренних заимствований  Шуйского муниципального района на 2019 год и плановый период 2020 и 2021 годов</t>
  </si>
  <si>
    <t>Программа муниципальных гарантий Шуйского муниципального района в валюте Российской Федерации на 2019 год и на плановый период 2020 и 2021 годов</t>
  </si>
  <si>
    <t>1.1. Перечень подлежащих предоставлению муниципальных гарантий Шуйского муниципального района в 2019-2021 годах</t>
  </si>
  <si>
    <t>Предоставление гарантий в 2019, 2020, 2021 годах не предусмотрено</t>
  </si>
  <si>
    <t xml:space="preserve">1.2. Общий объем бюджетных ассигнований, предусмотренных на исполнение муниципальных гарантий Шуйского муниципального района по возможным гарантийным случаям, в 2019 году и на плановый период 2020 и 2021 годов, а также на исполнение гарантий по возможным гарантийным случаям, которые возникнут в будущем          </t>
  </si>
  <si>
    <t>2024 год</t>
  </si>
  <si>
    <t>Проект программы муниципальных внутренних заимствований  на 2019 год  и на плановый период 2020 и 2021 годов Шуйского муниципального района</t>
  </si>
  <si>
    <t>Сведения о верхнем пределе муниципального внутреннего долга Шуйского муниципального района на 01.01.2022 года</t>
  </si>
  <si>
    <t xml:space="preserve">Верхний предел муниципального внутреннего долга Шуйского муниципального района по состоянию на 01.01.2022 года - 00,00 рублей, в т.ч. по муниципальным гарантиям - 00,00 рублей. </t>
  </si>
  <si>
    <t>Увеличение долга в 2021 году</t>
  </si>
  <si>
    <t>Погашение долга в 2021 году</t>
  </si>
  <si>
    <t>Долг на 01.01.2022 г.</t>
  </si>
  <si>
    <t>Субсидия бюджетам муниципальных районов и городских округов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t>
  </si>
  <si>
    <t>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</si>
  <si>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</si>
  <si>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районов и городских округов возмещения затрат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</si>
  <si>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00560</t>
  </si>
  <si>
    <t>40020</t>
  </si>
  <si>
    <t xml:space="preserve">Обеспечение выполнения работ по ремонту муниципального жилого фонда за счет средств найма (Закупка товаров, работ и услуг для обеспечения государственных (муниципальных) нужд)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</si>
  <si>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</si>
  <si>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7</t>
  </si>
  <si>
    <t xml:space="preserve">Организация обучения по охране труда работников в Финансовом управлении администрации Шуйского муниципального района (Закупка товаров, работ и услуг для обеспечения государственных (муниципальных) нужд) </t>
  </si>
  <si>
    <t xml:space="preserve">Проведение мероприятий в рамках внедрения АПК "Безопасный город" (Закупка товаров, работ и услуг для обеспечения государственных (муниципальных) нужд) </t>
  </si>
  <si>
    <t xml:space="preserve">Содержание и ремонт питьевых колодцев, расположенных на территории населенных пунктов сельских поселений Шуйского муниципального района  (Закупка товаров, работ и услуг для обеспечения государственных (муниципальных) нужд) </t>
  </si>
  <si>
    <t>20190</t>
  </si>
  <si>
    <t>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(Иные бюджетные ассигнования)</t>
  </si>
  <si>
    <t>037 2 02 15001 05 0000 150</t>
  </si>
  <si>
    <t>000 2 02 15001 05 0000 150</t>
  </si>
  <si>
    <t>000 2 02 15001 00 0000 150</t>
  </si>
  <si>
    <t>000 2 02 10000 00 0000 150</t>
  </si>
  <si>
    <t>000 2 02 15002 00 0000 150</t>
  </si>
  <si>
    <t>000 2 02 15002 05 0000 150</t>
  </si>
  <si>
    <t>037 2 02 15002 05 0000 150</t>
  </si>
  <si>
    <t>000 2 02 20000 00 0000 150</t>
  </si>
  <si>
    <t>000 2 02 20216 00 0000 150</t>
  </si>
  <si>
    <t>000 2 02 20216 05 0000 150</t>
  </si>
  <si>
    <t>037 2 02 20216 05 0000 150</t>
  </si>
  <si>
    <t>000 2 02 25097 00 0000 150</t>
  </si>
  <si>
    <t>000 2 02 25097 05 0000 150</t>
  </si>
  <si>
    <t>037 2 02 25097 05 0000 150</t>
  </si>
  <si>
    <t>000 2 02 25497 00 0000 150</t>
  </si>
  <si>
    <t>000 2 02 25497 05 0000 150</t>
  </si>
  <si>
    <t>037 2 02 25497 05 0000 150</t>
  </si>
  <si>
    <t>000 2 02 25519 00 0000 150</t>
  </si>
  <si>
    <t>000 2 02 25519 05 0000 150</t>
  </si>
  <si>
    <t>037 2 02 25519 05 0000 150</t>
  </si>
  <si>
    <t>000 2 02 29999 00 0000 150</t>
  </si>
  <si>
    <t>000 2 02 29999 05 0000 150</t>
  </si>
  <si>
    <t>037 2 02 29999 05 0000 150</t>
  </si>
  <si>
    <t>000 2 02 30000 00 0000 150</t>
  </si>
  <si>
    <t>000 2 02 30024 00 0000 150</t>
  </si>
  <si>
    <t>000 2 02 30024 05 0000 150</t>
  </si>
  <si>
    <t>037 2 02 30024 05 0000 150</t>
  </si>
  <si>
    <t>000 2 02 35082 00 0000 150</t>
  </si>
  <si>
    <t>000 2 02 35082 05 0000 150</t>
  </si>
  <si>
    <t>037 2 02 35082 05 0000 150</t>
  </si>
  <si>
    <t>000 2 02 35120 00 0000 150</t>
  </si>
  <si>
    <t>000 2 02 35120 05 0000 150</t>
  </si>
  <si>
    <t>037 2 02 35120 05 0000 150</t>
  </si>
  <si>
    <t>000 2 02 39999 00 0000 150</t>
  </si>
  <si>
    <t>000 2 02 39999 05 0000 150</t>
  </si>
  <si>
    <t>037 2 02 39999 05 0000 150</t>
  </si>
  <si>
    <t>000 2 02 40000 00 0000 150</t>
  </si>
  <si>
    <t>037 2 02 40000 00 0000 150</t>
  </si>
  <si>
    <t>000 2 19 00000 05 0000 150</t>
  </si>
  <si>
    <t>000 2 19 60010 05 0000 150</t>
  </si>
  <si>
    <t>037 2 19 60010 05 0000 150</t>
  </si>
  <si>
    <t>14 1 02 00560</t>
  </si>
  <si>
    <t xml:space="preserve"> Подпрограмма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</si>
  <si>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08 7 00 00000</t>
  </si>
  <si>
    <t>Основное мероприятие «Обеспечение жилыми помещениями детей-сирот и детей, оставшихся без попечения родителей, лиц из их числа по договорам найма специализированных жилых помещений»</t>
  </si>
  <si>
    <t>08 7 01 00000</t>
  </si>
  <si>
    <t>08 2 01 20190</t>
  </si>
  <si>
    <t xml:space="preserve">Содержание и ремонт питьевых колодцев, расположенных на территории населенных пунктов сельских поселений Шуйского муниципального района (Закупка товаров, работ и услуг для обеспечения государственных (муниципальных) нужд) </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</si>
  <si>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</si>
  <si>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2 02 15001 05 0000 150</t>
  </si>
  <si>
    <t>2 02 15002 05 0000 150</t>
  </si>
  <si>
    <t>2 02 19999 05 0000 150</t>
  </si>
  <si>
    <t>2 02 25497 05 0000 150</t>
  </si>
  <si>
    <t>2 02 25097 05 0000 150</t>
  </si>
  <si>
    <t>2 02 20216 05 0000 150</t>
  </si>
  <si>
    <t>2 02 25519 05 0000 150</t>
  </si>
  <si>
    <t>2 02 29999 05 0000 150</t>
  </si>
  <si>
    <t>2 02 30024 05 0000 150</t>
  </si>
  <si>
    <t xml:space="preserve">2 02 35082 05 0000 150
</t>
  </si>
  <si>
    <t>2 02 35120 05 0000 150</t>
  </si>
  <si>
    <t>2 02 39999 05 0000 150</t>
  </si>
  <si>
    <t>2 02 90014 05 0000 150</t>
  </si>
  <si>
    <t>2 02 90024 05 0000 150</t>
  </si>
  <si>
    <t>2 02 45160 05 0000 150</t>
  </si>
  <si>
    <t>2 02 49999 05 0000 150</t>
  </si>
  <si>
    <t>2 19 60010 05 0000 150</t>
  </si>
  <si>
    <t>Подпрограмма «Управление муниципальным долгом Шуйского муниципального района»</t>
  </si>
  <si>
    <t>Основное мероприятие «Повышение эффективности управления муниципальным долгом»</t>
  </si>
  <si>
    <t>12 2 00 00000</t>
  </si>
  <si>
    <t>12 2 01 00000</t>
  </si>
  <si>
    <t xml:space="preserve">Обслуживание муниципального долга Шуйского муниципального района (Закупка товаров, работ и услуг для обеспечения государственных (муниципальных) нужд) </t>
  </si>
  <si>
    <t>12 2 01 20080</t>
  </si>
  <si>
    <t>08 4 01 60080</t>
  </si>
  <si>
    <t>60080</t>
  </si>
  <si>
    <t>16 0 00 00000</t>
  </si>
  <si>
    <t>16 1 00 00000</t>
  </si>
  <si>
    <t>16 1 01 00000</t>
  </si>
  <si>
    <t>Муниципальная программа «Формирование законопослушного поведения участников дорожного движения на территории Шуйского муниципального района»</t>
  </si>
  <si>
    <t>Основное мероприятие «Организация и проведение мероприятий, направленных на повышение уровня безопасности дорожного движения»</t>
  </si>
  <si>
    <t>16 1 01 00610</t>
  </si>
  <si>
    <t>16 1 01 00620</t>
  </si>
  <si>
    <t xml:space="preserve">Проведение лекций, семинаров и практических занятий по профилактике безопасности дорожного движения в учреждениях Шуйского муниципального района (Закупка товаров, работ и услуг для обеспечения государственных (муниципальных) нужд) </t>
  </si>
  <si>
    <t xml:space="preserve">Размещение материалов по формированию законопослушного поведения участников дорожного движения и профилактике дорожно-транспортного травматизма на интернет ресурсах администрации Шуйского муниципального района (Закупка товаров, работ и услуг для обеспечения государственных (муниципальных) нужд) </t>
  </si>
  <si>
    <t>16</t>
  </si>
  <si>
    <t>00610</t>
  </si>
  <si>
    <t>00620</t>
  </si>
  <si>
    <t>Подпрограмма «Формирование законопослушного поведения участников дорожного движения и профилактика дорожно-транспортного травматизма»</t>
  </si>
  <si>
    <t>60120</t>
  </si>
  <si>
    <t>60220</t>
  </si>
  <si>
    <t>60250</t>
  </si>
  <si>
    <t>60260</t>
  </si>
  <si>
    <t>60280</t>
  </si>
  <si>
    <t>10 1 01 60120</t>
  </si>
  <si>
    <t>10 1 01 60220</t>
  </si>
  <si>
    <t>10 2 01 60250</t>
  </si>
  <si>
    <t>10 2 01 60260</t>
  </si>
  <si>
    <t>10 2 01 60280</t>
  </si>
  <si>
    <t xml:space="preserve">Субсидия на реализацию мероприятий по проведению текущего и капитального ремонтов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</si>
  <si>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приобретению основных средств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</si>
  <si>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текущего и капитального ремонтов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</si>
  <si>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приобретению основных средств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</si>
  <si>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общеобразовательных учреждениях (Предоставление субсидий бюджетным, автономным учреждениям и иным некоммерческим организациям) </t>
  </si>
  <si>
    <r>
      <t>от 18.12.2018г. № 78</t>
    </r>
    <r>
      <rPr>
        <u val="single"/>
        <sz val="12"/>
        <rFont val="Arial Cyr"/>
        <family val="0"/>
      </rPr>
      <t xml:space="preserve">       </t>
    </r>
  </si>
  <si>
    <t xml:space="preserve">от 18.12.2018г. № 78       </t>
  </si>
  <si>
    <t>(в ред. Решения Совета Шуйского муниципального района от _______2018 № ___)</t>
  </si>
  <si>
    <t>от 18.12.2018 № 78</t>
  </si>
  <si>
    <t>(в ред. Решения Совета Шуйского муниципального района от _______.2018 № )</t>
  </si>
  <si>
    <r>
      <t>от 18.12.2018г. №  78</t>
    </r>
    <r>
      <rPr>
        <u val="single"/>
        <sz val="12"/>
        <rFont val="Arial Cyr"/>
        <family val="0"/>
      </rPr>
      <t xml:space="preserve">   </t>
    </r>
  </si>
  <si>
    <t xml:space="preserve">Субсидия на реализацию мероприятий по проведению текущего и капитального ремонтов в бюджетных учреждениях культуры (Предоставление субсидий бюджетным, автономным учреждениям и иным некоммерческим организациям) </t>
  </si>
  <si>
    <t>60370</t>
  </si>
  <si>
    <t xml:space="preserve">Субсидия на реализацию мероприятий по приобретению основных средств в автономных учреждениях культуры (Предоставление субсидий бюджетным, автономным учреждениям и иным некоммерческим организациям) </t>
  </si>
  <si>
    <t>60360</t>
  </si>
  <si>
    <t xml:space="preserve">Субсидия на реализацию мероприятий по проведению текущего и капитального ремонтов в автономных учреждениях культуры (Предоставление субсидий бюджетным, автономным учреждениям и иным некоммерческим организациям) </t>
  </si>
  <si>
    <t>60380</t>
  </si>
  <si>
    <t xml:space="preserve">Субсидия на реализацию мероприятий по приобретению основных средств в бюджетных учреждениях культуры (Предоставление субсидий бюджетным, автономным учреждениям и иным некоммерческим организациям) </t>
  </si>
  <si>
    <t>60340</t>
  </si>
  <si>
    <t>07 1 01 60340</t>
  </si>
  <si>
    <t>07 1 01 60370</t>
  </si>
  <si>
    <t>07 2 01 60380</t>
  </si>
  <si>
    <t>07 2 01 60360</t>
  </si>
  <si>
    <t>2 08 05000 05 0000 150</t>
  </si>
  <si>
    <t>10 3 01 60400</t>
  </si>
  <si>
    <t xml:space="preserve">Субсидия на реализацию мероприятий по приобретению основных средств в учреждениях дополнительного образования (Предоставление субсидий бюджетным, автономным учреждениям и иным некоммерческим организациям) </t>
  </si>
  <si>
    <t>60400</t>
  </si>
  <si>
    <t>10 1 01 60410</t>
  </si>
  <si>
    <t>60410</t>
  </si>
  <si>
    <t>60420</t>
  </si>
  <si>
    <t>10 1 01 60420</t>
  </si>
  <si>
    <t>10 2 01 60430</t>
  </si>
  <si>
    <t>60430</t>
  </si>
  <si>
    <t>10 3 01 60440</t>
  </si>
  <si>
    <t>10 3 01 60450</t>
  </si>
  <si>
    <t>10 3 01 60460</t>
  </si>
  <si>
    <t>60440</t>
  </si>
  <si>
    <t>60450</t>
  </si>
  <si>
    <t>60460</t>
  </si>
  <si>
    <t>07 1 01 60470</t>
  </si>
  <si>
    <t>60470</t>
  </si>
  <si>
    <t>07 2 01 60480</t>
  </si>
  <si>
    <t>60480</t>
  </si>
  <si>
    <t xml:space="preserve">Субсидия на реализацию мероприятий по проведению текущего и капитального ремонтов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</si>
  <si>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</si>
  <si>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</si>
  <si>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бюджетных учреждениях культуры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</si>
  <si>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автономных учреждениях культуры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</si>
  <si>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</si>
  <si>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</si>
  <si>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</si>
  <si>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текущего и капитального ремонтов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</si>
  <si>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</si>
  <si>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учреждениях дополнительного образования  (Предоставление субсидий бюджетным, автономным учреждениям и иным некоммерческим организациям) </t>
  </si>
  <si>
    <t>ВСЕГО:</t>
  </si>
  <si>
    <t>Осуществление деятельности по организации водоснабжения и водоотведения на территории Шуйского муниципального района (Капитальные вложения в объекты государственной (муниципальной) собственности)</t>
  </si>
  <si>
    <t xml:space="preserve">Создание в общеобразовательных организациях, расположенных в сельской местности, условий для занятий физической культурой и спортом  (Закупка товаров, работ и услуг для обеспечения государственных (муниципальных) нужд) </t>
  </si>
  <si>
    <t>08 2 01 00630</t>
  </si>
  <si>
    <t>08 2 01 00640</t>
  </si>
  <si>
    <t>08 5 01 00680</t>
  </si>
  <si>
    <t xml:space="preserve">Актуализация схем водоснабжения, водоотведения сельских поселений Шуйского муниципального района (Закупка товаров, работ и услуг для обеспечения государственных (муниципальных) нужд) </t>
  </si>
  <si>
    <t xml:space="preserve">Актуализация схем теплоснабжения сельских поселений Шуйского муниципального района (Закупка товаров, работ и услуг для обеспечения государственных (муниципальных) нужд) </t>
  </si>
  <si>
    <t xml:space="preserve">Разработка генеральной схемы санитарной очистки территории Шуйского муниципального района  (Закупка товаров, работ и услуг для обеспечения государственных (муниципальных) нужд) </t>
  </si>
  <si>
    <t>00630</t>
  </si>
  <si>
    <t>00640</t>
  </si>
  <si>
    <t>00680</t>
  </si>
  <si>
    <t>32 9 00 00710</t>
  </si>
  <si>
    <t>00710</t>
  </si>
  <si>
    <t xml:space="preserve">Создание в казенных учреждениях общего образования, расположенных в сельской местности, условий для занятий физической культурой и спортом (Закупка товаров, работ и услуг для обеспечения государственных (муниципальных) нужд) </t>
  </si>
  <si>
    <t>08 2 01 00720</t>
  </si>
  <si>
    <t>Предоставление из бюджета Шуйского муниципального района субсидий муниципальным унитарным предприятиям жилищно-коммунального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(Иные бюджетные ассигнования)</t>
  </si>
  <si>
    <t>00720</t>
  </si>
  <si>
    <t>Плата за размещение твердых коммунальных отходов</t>
  </si>
  <si>
    <t>048 1 12 01042 01 0000 120</t>
  </si>
  <si>
    <t>1 12 01041 01 0000 120</t>
  </si>
  <si>
    <t>1 12 01042 01 0000 120</t>
  </si>
  <si>
    <t>037 2 02 27567 05 0000 150</t>
  </si>
  <si>
    <t>000 2 02 27567 05 0000 150</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</si>
  <si>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</si>
  <si>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</si>
  <si>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</si>
  <si>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2 02 27567 05 0000 150</t>
  </si>
  <si>
    <t>17 0 00 00000</t>
  </si>
  <si>
    <t>17 1 00 00000</t>
  </si>
  <si>
    <t>17 1 01 00000</t>
  </si>
  <si>
    <t>Муниципальная программа «Профилактика нарушений обязательных требований, осуществляемой органом муниципального контроля - Администрацией Шуйского муниципального района»</t>
  </si>
  <si>
    <t>Подпрограмма «Профилактика нарушений обязательных требований»</t>
  </si>
  <si>
    <t xml:space="preserve">Размещение на официальном сайте Администрации Шуйского муниципального района в сети «Интернет» для каждого вида муниципального контроля перечней нормативных правовых актов или их отдельных частей, содержащих обязательные требования, оценка соблюдения которых является предметом муниципального контроля, а также текстов соответствующих нормативных правовых актов (Закупка товаров, работ и услуг для обеспечения государственных (муниципальных) нужд) </t>
  </si>
  <si>
    <t xml:space="preserve">Осуществление информирования юридических лиц, индивидуальных предпринимателей по вопросам соблюдения обязательных требований, в том числе посредством разработки и опубликования руководств по соблюдению обязательных требований, проведение семинаров и конференций, разъяснительной работы в средствах массовой информации и иными способами (Закупка товаров, работ и услуг для обеспечения государственных (муниципальных) нужд) </t>
  </si>
  <si>
    <t xml:space="preserve">Обеспечение регулярного (не реже одного раза в год) обобщения практики осуществления в соответствующей сфере деятельности муниципального контроля и размещение на официальной сайте Администрации Шуйского муниципального района в сети «Интернет» соответствующих обобщений, в том числе с указанием наиболее часто встречающихся случаев нарушений обязательных требований с рекомендациям и в отношении мер, которые должны приниматься юридическими лицами, индивидуальными предпринимателями в целях недопущения таких нарушений (Закупка товаров, работ и услуг для обеспечения государственных (муниципальных) нужд) </t>
  </si>
  <si>
    <t xml:space="preserve">Выдача предостережений о недопустимости нарушения обязательных требований в соответствии с частями 5-7 статьи 8.2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(Закупка товаров, работ и услуг для обеспечения государственных (муниципальных) нужд) </t>
  </si>
  <si>
    <t>Актуализация размещенных на официальном сайте Администрации Шуйского муниципального района в сети «Интернет» для каждого вида муниципального контроля перечней нормативным правовых актов или их отдельных частей, содержащих обязательные требования, оценка соблюдения которых является предметом муниципального контроля, а также текстов соответствующих нормативных правовых актов (Закупка товаров, работ и услуг для обеспечения государственных (муниципальных) нужд)</t>
  </si>
  <si>
    <t>17 1 01 00730</t>
  </si>
  <si>
    <t>17 1 01 00740</t>
  </si>
  <si>
    <t>17 1 01 00750</t>
  </si>
  <si>
    <t>17 1 01 00760</t>
  </si>
  <si>
    <t>17 1 01 00770</t>
  </si>
  <si>
    <t>03 1 01 20250</t>
  </si>
  <si>
    <t>Разработка проектно-сметной документации на капитальный ремонт моста через мелиоративную канаву на автомобильной дороге Васильевское - Меньщиково в Шуйском муниципальном районе (Закупка товаров, работ и услуг для обеспечения государственных (муниципальных) нужд)</t>
  </si>
  <si>
    <t>Муниципальная программа «Программа профилактики нарушений обязательных требований, осуществляемой органом муниципального контроля - Администрацией Шуйского муниципального района»</t>
  </si>
  <si>
    <t>Основное мероприятие «Информирование юридических лиц, индивидуальных предпринимателей по вопросам соблюдения обязательных требований»</t>
  </si>
  <si>
    <t>15 1 01 L5672</t>
  </si>
  <si>
    <t>Строительство газораспределительной сети для последующей газификации индивидуальных жилых домов д. Высоково и д. Фатьяново Шуйского муниципального района (Капитальные вложения в объекты государственной (муниципальной) собственности)</t>
  </si>
  <si>
    <t>Строительство спортивной площадки с. Афанасьевское Шуйского муниципального района (Капитальные вложения в объекты государственной (муниципальной) собственности)</t>
  </si>
  <si>
    <t>Основное мероприятие «Комплексное обустройство населенных пунктов, расположенных в сельской местности, объектами социальной и инженерной инфраструктуры»</t>
  </si>
  <si>
    <t>20250</t>
  </si>
  <si>
    <t>L5672</t>
  </si>
  <si>
    <t>55671</t>
  </si>
  <si>
    <t>17</t>
  </si>
  <si>
    <t>00730</t>
  </si>
  <si>
    <t>00740</t>
  </si>
  <si>
    <t>00750</t>
  </si>
  <si>
    <t>00760</t>
  </si>
  <si>
    <t>00770</t>
  </si>
  <si>
    <r>
      <t>1</t>
    </r>
    <r>
      <rPr>
        <b/>
        <sz val="12"/>
        <rFont val="Times New Roman"/>
        <family val="1"/>
      </rPr>
      <t xml:space="preserve"> </t>
    </r>
    <r>
      <rPr>
        <sz val="12"/>
        <rFont val="Times New Roman"/>
        <family val="1"/>
      </rPr>
      <t>11 09035 05 0000 120</t>
    </r>
  </si>
  <si>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</si>
  <si>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</si>
  <si>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900 1 16 33050 05 0000 140</t>
  </si>
  <si>
    <t>08 7 01 R0820</t>
  </si>
  <si>
    <t xml:space="preserve">Изготовление наглядной агитации (листовок, плакатов, буклетов и др.) в области антитеррористической пропаганды (Закупка товаров, работ и услуг для обеспечения государственных (муниципальных) нужд) </t>
  </si>
  <si>
    <t xml:space="preserve">Изготовление наглядной агитации (листовок, плакатов, буклетов и др.) в области профилактики наркомании и алкоголизации населения (Закупка товаров, работ и услуг для обеспечения государственных (муниципальных) нужд) </t>
  </si>
  <si>
    <t>13 1 03 20260</t>
  </si>
  <si>
    <t>20260</t>
  </si>
  <si>
    <t>R0820</t>
  </si>
  <si>
    <t>32 9 E2 50970</t>
  </si>
  <si>
    <t>E2</t>
  </si>
  <si>
    <t>50970</t>
  </si>
  <si>
    <t>15 1 P5 55671</t>
  </si>
  <si>
    <t>P5</t>
  </si>
  <si>
    <t>08 1 01 83900</t>
  </si>
  <si>
    <t>07 2 01 L5192</t>
  </si>
  <si>
    <t>L5192</t>
  </si>
  <si>
    <t>83900</t>
  </si>
  <si>
    <t xml:space="preserve">Проведение государственной экспертизы проектной документации, результатов инженерных изысканий, достоверности определения сметной стоимости объекта капитального строительства "Строительство газораспределительной сети для последующей газификации индивидуальных жилых домов деревни Коровино Шуйского района Ивановской области" (Капитальные вложения в объекты государственной (муниципальной) собственности)
</t>
  </si>
  <si>
    <t>Подключение муниципальных общедоступных библиотек к информационно-коммуникационной сети «Интернет» и развитие библиотечного дела с учетом задачи расширения информационных технологий и оцифровки (Предоставление субсидий бюджетным, автономным учреждениям и иным некоммерческим организациям)</t>
  </si>
  <si>
    <t>000 2 02 20077 00 0000 150</t>
  </si>
  <si>
    <t>000 2 02 20077 05 0000 150</t>
  </si>
  <si>
    <t>037 2 02 20077 05 0000 150</t>
  </si>
  <si>
    <t xml:space="preserve">Субсидии бюджетам на софинансирование капитальных вложений в объекты государственной (муниципальной) собственности </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</si>
  <si>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</si>
  <si>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2 02 20077 05 0000 150</t>
  </si>
  <si>
    <t>Текущий ремонт дорожной сети Шуйского муниципального района (Капитальные вложения в объекты государственной (муниципальной) собственности)</t>
  </si>
  <si>
    <t>03 1 01 20270</t>
  </si>
  <si>
    <t>30 9 00 00800</t>
  </si>
  <si>
    <t>20270</t>
  </si>
  <si>
    <t>00800</t>
  </si>
  <si>
    <t>00780</t>
  </si>
  <si>
    <t>00790</t>
  </si>
  <si>
    <t>Таблица 5</t>
  </si>
  <si>
    <t>3090000800</t>
  </si>
  <si>
    <t>Основное мероприятие «Оказание имущественной поддержки субъектам малого и среднего предпринимательства»</t>
  </si>
  <si>
    <t>04 1 03 00780</t>
  </si>
  <si>
    <t>04 1 03 00790</t>
  </si>
  <si>
    <t>04 1 03 00000</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</si>
  <si>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исполнение решения суда по текущему ремонту автомобильной дороги</t>
  </si>
  <si>
    <t>Проведение государственной экспертизы проектной документации, результатов инженерных изысканий, достоверности определения сметной стоимости объекта "Реконструкция автомобильной дороги Введенье-Мизгино-Чернцы на участке Введенье-Мизгино" (Капитальные вложения в объекты государственной (муниципальной) собственности)</t>
  </si>
  <si>
    <t xml:space="preserve">Дополнение перечня муниципального имущества объектами имущества для предоставления субъектам малого и среднего предпринимательства в аренду (Закупка товаров, работ и услуг для обеспечения государственных (муниципальных) нужд) </t>
  </si>
  <si>
    <t xml:space="preserve">Размещение информации о процедурах предоставления субъектам МСП имущества во владение (пользование) в СМИ и на официальном сайте Администрации Шуйского муниципального района в сети "Интернет" (Закупка товаров, работ и услуг для обеспечения государственных (муниципальных) нужд) </t>
  </si>
  <si>
    <t>Иные межбюджетные трансферты из бюджета Шуйского муниципального района бюджетам сельских поселений на исполнение решения Шуйского городского суда Ивановской области по текущему ремонту автомобильной дороги, проходящей в границах деревни Слободка Китовского сельского поселения Шуйского муниципального района (Иные межбюджетные трансферты)</t>
  </si>
  <si>
    <t xml:space="preserve">Иные межбюджетные трансферты из бюджета Шуйского муниципального района бюджетам сельских поселений на исполнение решения Шуйского городского суда Ивановской области по текущему ремонту автомобильной дороги, проходящей в границах деревни Слободка Китовского сельского поселения Шуйского муниципального района (Иные межбюджетные трансферты)   </t>
  </si>
  <si>
    <t xml:space="preserve">Дополнение перечня муниципального имущества объектами имущества для предоставления субъектам малого и среднего предпринимательства в аренду   (Закупка товаров, работ и услуг для обеспечения государственных (муниципальных) нужд) </t>
  </si>
  <si>
    <t xml:space="preserve">Размещение информации о процедурах предоставления субъектам МСП имущества во владение (пользование) в СМИ и на официальном сайте Администрации Шуйского муниципального района в сети "Интернет"  (Закупка товаров, работ и услуг для обеспечения государственных (муниципальных) нужд)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</si>
</sst>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р_."/>
    <numFmt numFmtId="180" formatCode="#,##0.0_р_."/>
    <numFmt numFmtId="181" formatCode="0.0"/>
    <numFmt numFmtId="182" formatCode="0.000"/>
    <numFmt numFmtId="183" formatCode="000000"/>
    <numFmt numFmtId="184" formatCode="_-* #,##0.0_р_._-;\-* #,##0.0_р_._-;_-* &quot;-&quot;??_р_._-;_-@_-"/>
  </numFmts>
  <fonts count="58">
    <font>
      <sz val="10"/>
      <name val="Arial"/>
      <family val="0"/>
    </font>
    <font>
      <sz val="10"/>
      <name val="Helv"/>
      <family val="0"/>
    </font>
    <font>
      <u val="single"/>
      <sz val="10"/>
      <color indexed="12"/>
      <name val="Arial"/>
      <family val="2"/>
    </font>
    <font>
      <u val="single"/>
      <sz val="10"/>
      <color indexed="36"/>
      <name val="Arial"/>
      <family val="2"/>
    </font>
    <font>
      <sz val="8"/>
      <name val="Arial"/>
      <family val="2"/>
    </font>
    <font>
      <sz val="12"/>
      <name val="Arial Cyr"/>
      <family val="0"/>
    </font>
    <font>
      <u val="single"/>
      <sz val="12"/>
      <name val="Arial Cyr"/>
      <family val="0"/>
    </font>
    <font>
      <b/>
      <sz val="12"/>
      <name val="Times New Roman"/>
      <family val="1"/>
    </font>
    <font>
      <b/>
      <sz val="10"/>
      <name val="Times New Roman"/>
      <family val="1"/>
    </font>
    <font>
      <sz val="12"/>
      <name val="Times New Roman"/>
      <family val="1"/>
    </font>
    <font>
      <sz val="12"/>
      <color indexed="8"/>
      <name val="Times New Roman"/>
      <family val="1"/>
    </font>
    <font>
      <sz val="10"/>
      <name val="Arial Cyr"/>
      <family val="0"/>
    </font>
    <font>
      <b/>
      <i/>
      <sz val="12"/>
      <name val="Times New Roman"/>
      <family val="1"/>
    </font>
    <font>
      <sz val="11"/>
      <name val="Times New Roman"/>
      <family val="1"/>
    </font>
    <font>
      <b/>
      <sz val="11"/>
      <name val="Times New Roman"/>
      <family val="1"/>
    </font>
    <font>
      <sz val="10.3"/>
      <name val="Times New Roman"/>
      <family val="1"/>
    </font>
    <font>
      <sz val="10"/>
      <name val="Times New Roman"/>
      <family val="1"/>
    </font>
    <font>
      <b/>
      <sz val="12"/>
      <name val="Arial Cyr"/>
      <family val="2"/>
    </font>
    <font>
      <b/>
      <sz val="12"/>
      <color indexed="8"/>
      <name val="Times New Roman"/>
      <family val="1"/>
    </font>
    <font>
      <b/>
      <sz val="10"/>
      <name val="Arial Cyr"/>
      <family val="0"/>
    </font>
    <font>
      <sz val="11"/>
      <name val="Helv"/>
      <family val="0"/>
    </font>
    <font>
      <sz val="11"/>
      <name val="Arial Cyr"/>
      <family val="0"/>
    </font>
    <font>
      <i/>
      <sz val="12"/>
      <name val="Times New Roman"/>
      <family val="1"/>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theme="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color indexed="8"/>
      </left>
      <right>
        <color indexed="63"/>
      </right>
      <top>
        <color indexed="63"/>
      </top>
      <bottom style="medium">
        <color indexed="8"/>
      </bottom>
    </border>
    <border>
      <left style="medium"/>
      <right style="medium"/>
      <top>
        <color indexed="63"/>
      </top>
      <bottom>
        <color indexed="63"/>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medium"/>
      <right style="thin"/>
      <top style="thin"/>
      <bottom>
        <color indexed="63"/>
      </bottom>
    </border>
    <border>
      <left>
        <color indexed="63"/>
      </left>
      <right style="medium"/>
      <top style="thin"/>
      <bottom style="thin"/>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medium"/>
      <top style="thin"/>
      <bottom style="medium"/>
    </border>
    <border>
      <left style="medium"/>
      <right>
        <color indexed="63"/>
      </right>
      <top style="medium"/>
      <bottom style="medium"/>
    </border>
    <border>
      <left style="thin"/>
      <right style="medium"/>
      <top style="thin"/>
      <bottom style="thin"/>
    </border>
    <border>
      <left style="thin"/>
      <right>
        <color indexed="63"/>
      </right>
      <top style="medium"/>
      <bottom style="medium"/>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style="mediu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border>
    <border>
      <left style="medium"/>
      <right style="medium"/>
      <top style="medium"/>
      <bottom style="medium">
        <color indexed="8"/>
      </bottom>
    </border>
    <border>
      <left style="medium"/>
      <right style="medium"/>
      <top>
        <color indexed="63"/>
      </top>
      <bottom style="medium">
        <color indexed="8"/>
      </bottom>
    </border>
    <border>
      <left>
        <color indexed="63"/>
      </left>
      <right style="medium">
        <color indexed="8"/>
      </right>
      <top>
        <color indexed="63"/>
      </top>
      <bottom>
        <color indexed="63"/>
      </bottom>
    </border>
    <border>
      <left style="thin"/>
      <right style="medium"/>
      <top>
        <color indexed="63"/>
      </top>
      <bottom style="thin"/>
    </border>
    <border>
      <left style="thin"/>
      <right style="medium"/>
      <top style="thin"/>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style="thin"/>
      <top style="thin"/>
      <bottom style="thin"/>
    </border>
    <border>
      <left style="medium">
        <color indexed="8"/>
      </left>
      <right style="medium">
        <color indexed="8"/>
      </right>
      <top style="medium">
        <color indexed="8"/>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medium">
        <color indexed="8"/>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color indexed="8"/>
      </left>
      <right style="medium">
        <color indexed="8"/>
      </right>
      <top>
        <color indexed="63"/>
      </top>
      <bottom style="medium">
        <color indexed="8"/>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medium"/>
      <bottom style="medium"/>
    </border>
    <border>
      <left style="thin"/>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color indexed="8"/>
      </left>
      <right>
        <color indexed="63"/>
      </right>
      <top style="medium">
        <color indexed="8"/>
      </top>
      <bottom>
        <color indexed="63"/>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1" fillId="0" borderId="0">
      <alignment/>
      <protection/>
    </xf>
    <xf numFmtId="0" fontId="11" fillId="0" borderId="0">
      <alignment/>
      <protection/>
    </xf>
    <xf numFmtId="0" fontId="3"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1" fillId="0" borderId="0">
      <alignment/>
      <protection/>
    </xf>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708">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horizontal="center"/>
    </xf>
    <xf numFmtId="0" fontId="1" fillId="0" borderId="0" xfId="0" applyFont="1" applyAlignment="1">
      <alignment/>
    </xf>
    <xf numFmtId="0" fontId="8"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0" xfId="0" applyFont="1" applyBorder="1" applyAlignment="1">
      <alignment horizontal="center" vertical="top" wrapText="1"/>
    </xf>
    <xf numFmtId="49" fontId="9" fillId="0" borderId="10" xfId="0" applyNumberFormat="1" applyFont="1" applyBorder="1" applyAlignment="1">
      <alignment horizontal="center" vertical="top" wrapText="1"/>
    </xf>
    <xf numFmtId="49" fontId="9" fillId="0" borderId="12" xfId="0" applyNumberFormat="1" applyFont="1" applyBorder="1" applyAlignment="1">
      <alignment horizontal="center" vertical="top" wrapText="1"/>
    </xf>
    <xf numFmtId="0" fontId="5" fillId="0" borderId="0" xfId="0" applyFont="1" applyAlignment="1">
      <alignment/>
    </xf>
    <xf numFmtId="0" fontId="9" fillId="0" borderId="12" xfId="0" applyFont="1" applyBorder="1" applyAlignment="1">
      <alignment vertical="top" wrapText="1"/>
    </xf>
    <xf numFmtId="0" fontId="9" fillId="33" borderId="10" xfId="0" applyFont="1" applyFill="1" applyBorder="1" applyAlignment="1">
      <alignment vertical="top" wrapText="1"/>
    </xf>
    <xf numFmtId="49" fontId="9" fillId="33" borderId="10" xfId="0" applyNumberFormat="1" applyFont="1" applyFill="1" applyBorder="1" applyAlignment="1">
      <alignment horizontal="center" vertical="top" wrapText="1"/>
    </xf>
    <xf numFmtId="0" fontId="9" fillId="0" borderId="10" xfId="0" applyFont="1" applyBorder="1" applyAlignment="1">
      <alignment vertical="top" wrapText="1"/>
    </xf>
    <xf numFmtId="0" fontId="0" fillId="0" borderId="0" xfId="0" applyBorder="1" applyAlignment="1">
      <alignment/>
    </xf>
    <xf numFmtId="0" fontId="7" fillId="0" borderId="12" xfId="0" applyFont="1" applyFill="1" applyBorder="1" applyAlignment="1">
      <alignment horizontal="center" vertical="top" wrapText="1"/>
    </xf>
    <xf numFmtId="0" fontId="14" fillId="0" borderId="0" xfId="0" applyFont="1" applyAlignment="1">
      <alignment horizontal="left"/>
    </xf>
    <xf numFmtId="0" fontId="15" fillId="0" borderId="0" xfId="0" applyFont="1" applyAlignment="1">
      <alignment vertical="center"/>
    </xf>
    <xf numFmtId="0" fontId="13" fillId="0" borderId="0" xfId="0" applyFont="1" applyAlignment="1">
      <alignment/>
    </xf>
    <xf numFmtId="2" fontId="13" fillId="0" borderId="0" xfId="0" applyNumberFormat="1" applyFont="1" applyAlignment="1">
      <alignment/>
    </xf>
    <xf numFmtId="49" fontId="9" fillId="33" borderId="13" xfId="0" applyNumberFormat="1" applyFont="1" applyFill="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3" xfId="0" applyNumberFormat="1" applyFont="1" applyFill="1" applyBorder="1" applyAlignment="1">
      <alignment horizontal="center" vertical="center" wrapText="1"/>
    </xf>
    <xf numFmtId="2" fontId="13" fillId="0" borderId="0" xfId="0" applyNumberFormat="1" applyFont="1" applyAlignment="1">
      <alignment vertical="center"/>
    </xf>
    <xf numFmtId="49" fontId="7" fillId="33" borderId="13" xfId="0" applyNumberFormat="1" applyFont="1" applyFill="1" applyBorder="1" applyAlignment="1">
      <alignment horizontal="center" vertical="center" wrapText="1"/>
    </xf>
    <xf numFmtId="4" fontId="7" fillId="33" borderId="13" xfId="0" applyNumberFormat="1" applyFont="1" applyFill="1" applyBorder="1" applyAlignment="1">
      <alignment horizontal="right" vertical="center" wrapText="1"/>
    </xf>
    <xf numFmtId="49" fontId="9" fillId="0" borderId="14" xfId="0" applyNumberFormat="1" applyFont="1" applyBorder="1" applyAlignment="1">
      <alignment horizontal="center" vertical="center" wrapText="1"/>
    </xf>
    <xf numFmtId="49" fontId="7" fillId="34" borderId="15" xfId="0" applyNumberFormat="1" applyFont="1" applyFill="1" applyBorder="1" applyAlignment="1">
      <alignment horizontal="left" vertical="center" wrapText="1"/>
    </xf>
    <xf numFmtId="49" fontId="7" fillId="34" borderId="16" xfId="0" applyNumberFormat="1" applyFont="1" applyFill="1" applyBorder="1" applyAlignment="1">
      <alignment horizontal="center" vertical="center" wrapText="1"/>
    </xf>
    <xf numFmtId="4" fontId="7" fillId="34" borderId="17" xfId="0" applyNumberFormat="1" applyFont="1" applyFill="1" applyBorder="1" applyAlignment="1">
      <alignment horizontal="right" vertical="center" wrapText="1"/>
    </xf>
    <xf numFmtId="49" fontId="7" fillId="33" borderId="18" xfId="0" applyNumberFormat="1" applyFont="1" applyFill="1" applyBorder="1" applyAlignment="1">
      <alignment horizontal="center" vertical="center" wrapText="1"/>
    </xf>
    <xf numFmtId="49" fontId="7" fillId="33" borderId="19" xfId="0" applyNumberFormat="1" applyFont="1" applyFill="1" applyBorder="1" applyAlignment="1">
      <alignment horizontal="left" vertical="center" wrapText="1"/>
    </xf>
    <xf numFmtId="0" fontId="9" fillId="0" borderId="20" xfId="0" applyFont="1" applyBorder="1" applyAlignment="1">
      <alignment wrapText="1"/>
    </xf>
    <xf numFmtId="0" fontId="9" fillId="0" borderId="12" xfId="0" applyFont="1" applyBorder="1" applyAlignment="1">
      <alignment horizontal="center" vertical="top" wrapText="1"/>
    </xf>
    <xf numFmtId="0" fontId="9" fillId="0" borderId="12" xfId="0" applyFont="1" applyBorder="1" applyAlignment="1">
      <alignment wrapText="1"/>
    </xf>
    <xf numFmtId="0" fontId="9" fillId="0" borderId="21" xfId="53" applyFont="1" applyBorder="1" applyAlignment="1">
      <alignment horizontal="center" vertical="center" wrapText="1"/>
      <protection/>
    </xf>
    <xf numFmtId="0" fontId="9" fillId="0" borderId="12" xfId="53" applyFont="1" applyBorder="1" applyAlignment="1">
      <alignment wrapText="1"/>
      <protection/>
    </xf>
    <xf numFmtId="0" fontId="9" fillId="0" borderId="12" xfId="53" applyFont="1" applyBorder="1" applyAlignment="1">
      <alignment horizontal="center" vertical="center" wrapText="1"/>
      <protection/>
    </xf>
    <xf numFmtId="0" fontId="9" fillId="0" borderId="21" xfId="53" applyFont="1" applyFill="1" applyBorder="1" applyAlignment="1">
      <alignment horizontal="center" vertical="center" wrapText="1"/>
      <protection/>
    </xf>
    <xf numFmtId="0" fontId="9" fillId="0" borderId="21" xfId="53" applyFont="1" applyFill="1" applyBorder="1" applyAlignment="1">
      <alignment horizontal="left" vertical="top" wrapText="1"/>
      <protection/>
    </xf>
    <xf numFmtId="49" fontId="8" fillId="0" borderId="10" xfId="0" applyNumberFormat="1" applyFont="1" applyBorder="1" applyAlignment="1">
      <alignment horizontal="center" vertical="center" wrapText="1"/>
    </xf>
    <xf numFmtId="0" fontId="7" fillId="33" borderId="13" xfId="54" applyFont="1" applyFill="1" applyBorder="1" applyAlignment="1">
      <alignment horizontal="center" vertical="top" wrapText="1"/>
      <protection/>
    </xf>
    <xf numFmtId="49" fontId="7" fillId="33" borderId="13" xfId="54" applyNumberFormat="1" applyFont="1" applyFill="1" applyBorder="1" applyAlignment="1">
      <alignment horizontal="center" vertical="top" wrapText="1"/>
      <protection/>
    </xf>
    <xf numFmtId="4" fontId="9" fillId="0" borderId="13" xfId="0" applyNumberFormat="1" applyFont="1" applyFill="1" applyBorder="1" applyAlignment="1">
      <alignment horizontal="right" vertical="center" wrapText="1"/>
    </xf>
    <xf numFmtId="0" fontId="9" fillId="0" borderId="13" xfId="54" applyFont="1" applyFill="1" applyBorder="1" applyAlignment="1">
      <alignment horizontal="center" vertical="top" wrapText="1"/>
      <protection/>
    </xf>
    <xf numFmtId="49" fontId="9" fillId="0" borderId="13" xfId="54" applyNumberFormat="1" applyFont="1" applyFill="1" applyBorder="1" applyAlignment="1">
      <alignment horizontal="center" vertical="top" wrapText="1"/>
      <protection/>
    </xf>
    <xf numFmtId="0" fontId="16" fillId="0" borderId="0" xfId="0" applyFont="1" applyAlignment="1">
      <alignment horizontal="right"/>
    </xf>
    <xf numFmtId="0" fontId="9" fillId="0" borderId="0" xfId="0" applyFont="1" applyAlignment="1">
      <alignment/>
    </xf>
    <xf numFmtId="0" fontId="9" fillId="0" borderId="12" xfId="0" applyFont="1" applyBorder="1" applyAlignment="1">
      <alignment horizontal="center"/>
    </xf>
    <xf numFmtId="0" fontId="9" fillId="0" borderId="11" xfId="0" applyFont="1" applyBorder="1" applyAlignment="1">
      <alignment horizontal="center" vertical="top" wrapText="1"/>
    </xf>
    <xf numFmtId="0" fontId="9" fillId="0" borderId="10" xfId="0" applyFont="1" applyBorder="1" applyAlignment="1">
      <alignment horizontal="center" vertical="top" wrapText="1"/>
    </xf>
    <xf numFmtId="0" fontId="9" fillId="0" borderId="0" xfId="0" applyFont="1" applyAlignment="1">
      <alignment horizontal="right"/>
    </xf>
    <xf numFmtId="0" fontId="11" fillId="0" borderId="0" xfId="0" applyFont="1" applyAlignment="1">
      <alignment/>
    </xf>
    <xf numFmtId="0" fontId="9" fillId="0" borderId="0" xfId="0" applyFont="1" applyAlignment="1">
      <alignment/>
    </xf>
    <xf numFmtId="49" fontId="19" fillId="0" borderId="12" xfId="0" applyNumberFormat="1" applyFont="1" applyBorder="1" applyAlignment="1">
      <alignment horizontal="center"/>
    </xf>
    <xf numFmtId="0" fontId="9" fillId="0" borderId="12" xfId="0" applyFont="1" applyBorder="1" applyAlignment="1">
      <alignment/>
    </xf>
    <xf numFmtId="49" fontId="9" fillId="0" borderId="12" xfId="0" applyNumberFormat="1" applyFont="1" applyBorder="1" applyAlignment="1">
      <alignment horizontal="center"/>
    </xf>
    <xf numFmtId="0" fontId="9" fillId="0" borderId="22" xfId="0" applyFont="1" applyFill="1" applyBorder="1" applyAlignment="1">
      <alignment/>
    </xf>
    <xf numFmtId="180" fontId="9" fillId="0" borderId="12" xfId="0" applyNumberFormat="1" applyFont="1" applyBorder="1" applyAlignment="1">
      <alignment/>
    </xf>
    <xf numFmtId="0" fontId="10" fillId="0" borderId="21" xfId="0" applyFont="1" applyBorder="1" applyAlignment="1">
      <alignment horizontal="justify" wrapText="1"/>
    </xf>
    <xf numFmtId="0" fontId="10" fillId="0" borderId="21" xfId="0" applyFont="1" applyBorder="1" applyAlignment="1">
      <alignment horizontal="justify" vertical="top" wrapText="1"/>
    </xf>
    <xf numFmtId="0" fontId="10" fillId="0" borderId="23" xfId="0" applyFont="1" applyBorder="1" applyAlignment="1">
      <alignment horizontal="justify" vertical="top" wrapText="1"/>
    </xf>
    <xf numFmtId="0" fontId="10" fillId="0" borderId="23" xfId="0" applyFont="1" applyBorder="1" applyAlignment="1">
      <alignment horizontal="justify" wrapText="1"/>
    </xf>
    <xf numFmtId="0" fontId="18" fillId="33" borderId="21" xfId="0" applyFont="1" applyFill="1" applyBorder="1" applyAlignment="1">
      <alignment horizontal="left" vertical="top" wrapText="1"/>
    </xf>
    <xf numFmtId="0" fontId="20" fillId="0" borderId="0" xfId="0" applyFont="1" applyAlignment="1">
      <alignment/>
    </xf>
    <xf numFmtId="0" fontId="21" fillId="0" borderId="0" xfId="0" applyFont="1" applyAlignment="1">
      <alignment horizontal="right"/>
    </xf>
    <xf numFmtId="0" fontId="21" fillId="0" borderId="0" xfId="0" applyFont="1" applyAlignment="1">
      <alignment/>
    </xf>
    <xf numFmtId="0" fontId="13" fillId="0" borderId="0" xfId="0" applyFont="1" applyAlignment="1">
      <alignment horizontal="left" wrapText="1"/>
    </xf>
    <xf numFmtId="0" fontId="13" fillId="0" borderId="0" xfId="0" applyFont="1" applyAlignment="1">
      <alignment wrapText="1"/>
    </xf>
    <xf numFmtId="0" fontId="13" fillId="0" borderId="24" xfId="0" applyFont="1" applyBorder="1" applyAlignment="1">
      <alignment horizontal="justify" vertical="top" wrapText="1"/>
    </xf>
    <xf numFmtId="0" fontId="14" fillId="0" borderId="0" xfId="0" applyFont="1" applyAlignment="1">
      <alignment horizontal="center"/>
    </xf>
    <xf numFmtId="0" fontId="9" fillId="0" borderId="21" xfId="53" applyNumberFormat="1" applyFont="1" applyFill="1" applyBorder="1" applyAlignment="1">
      <alignment vertical="top" wrapText="1"/>
      <protection/>
    </xf>
    <xf numFmtId="49" fontId="9" fillId="33" borderId="22" xfId="0" applyNumberFormat="1" applyFont="1" applyFill="1" applyBorder="1" applyAlignment="1">
      <alignment horizontal="center" vertical="top" wrapText="1"/>
    </xf>
    <xf numFmtId="49" fontId="9" fillId="33" borderId="12" xfId="0" applyNumberFormat="1" applyFont="1" applyFill="1" applyBorder="1" applyAlignment="1">
      <alignment horizontal="center" vertical="top" wrapText="1"/>
    </xf>
    <xf numFmtId="0" fontId="9" fillId="33" borderId="12" xfId="0" applyFont="1" applyFill="1" applyBorder="1" applyAlignment="1">
      <alignment vertical="top" wrapText="1"/>
    </xf>
    <xf numFmtId="0" fontId="9" fillId="0" borderId="20" xfId="0" applyFont="1" applyFill="1" applyBorder="1" applyAlignment="1">
      <alignment vertical="top" wrapText="1"/>
    </xf>
    <xf numFmtId="0" fontId="9" fillId="0" borderId="20" xfId="53" applyFont="1" applyBorder="1" applyAlignment="1">
      <alignment vertical="top" wrapText="1"/>
      <protection/>
    </xf>
    <xf numFmtId="0" fontId="9" fillId="33"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vertical="top" wrapText="1"/>
    </xf>
    <xf numFmtId="0" fontId="9" fillId="33" borderId="20" xfId="0" applyFont="1" applyFill="1" applyBorder="1" applyAlignment="1">
      <alignment vertical="top" wrapText="1"/>
    </xf>
    <xf numFmtId="2" fontId="9" fillId="0" borderId="20" xfId="0" applyNumberFormat="1" applyFont="1" applyBorder="1" applyAlignment="1">
      <alignment wrapText="1"/>
    </xf>
    <xf numFmtId="0" fontId="9" fillId="33" borderId="19" xfId="0" applyFont="1" applyFill="1" applyBorder="1" applyAlignment="1">
      <alignment wrapText="1"/>
    </xf>
    <xf numFmtId="49" fontId="9" fillId="33" borderId="18" xfId="0" applyNumberFormat="1"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0" borderId="25" xfId="0" applyFont="1" applyBorder="1" applyAlignment="1">
      <alignment wrapText="1"/>
    </xf>
    <xf numFmtId="0" fontId="9" fillId="0" borderId="14" xfId="0" applyFont="1" applyBorder="1" applyAlignment="1">
      <alignment horizontal="center" vertical="center" wrapText="1"/>
    </xf>
    <xf numFmtId="49" fontId="7" fillId="33" borderId="16" xfId="0" applyNumberFormat="1" applyFont="1" applyFill="1" applyBorder="1" applyAlignment="1">
      <alignment horizontal="center" vertical="center" wrapText="1"/>
    </xf>
    <xf numFmtId="0" fontId="7" fillId="33" borderId="16" xfId="0" applyFont="1" applyFill="1" applyBorder="1" applyAlignment="1">
      <alignment horizontal="center" vertical="center" wrapText="1"/>
    </xf>
    <xf numFmtId="4" fontId="7" fillId="33" borderId="17" xfId="0" applyNumberFormat="1" applyFont="1" applyFill="1" applyBorder="1" applyAlignment="1">
      <alignment horizontal="center" vertical="center" wrapText="1"/>
    </xf>
    <xf numFmtId="0" fontId="9" fillId="0" borderId="25" xfId="0" applyFont="1" applyBorder="1" applyAlignment="1">
      <alignment vertical="top" wrapText="1"/>
    </xf>
    <xf numFmtId="0" fontId="9" fillId="33" borderId="19" xfId="0" applyFont="1" applyFill="1" applyBorder="1" applyAlignment="1">
      <alignment vertical="top" wrapText="1"/>
    </xf>
    <xf numFmtId="0" fontId="7" fillId="33" borderId="15" xfId="0" applyFont="1" applyFill="1" applyBorder="1" applyAlignment="1">
      <alignment vertical="top" wrapText="1"/>
    </xf>
    <xf numFmtId="0" fontId="9" fillId="0" borderId="13" xfId="0" applyFont="1" applyBorder="1" applyAlignment="1">
      <alignment vertical="top" wrapText="1"/>
    </xf>
    <xf numFmtId="0" fontId="9" fillId="0" borderId="13" xfId="0" applyFont="1" applyFill="1" applyBorder="1" applyAlignment="1">
      <alignment vertical="top" wrapText="1"/>
    </xf>
    <xf numFmtId="0" fontId="9" fillId="0" borderId="13" xfId="54" applyFont="1" applyBorder="1" applyAlignment="1">
      <alignment horizontal="center" vertical="center" wrapText="1"/>
      <protection/>
    </xf>
    <xf numFmtId="49" fontId="9" fillId="0" borderId="13" xfId="54" applyNumberFormat="1" applyFont="1" applyBorder="1" applyAlignment="1">
      <alignment horizontal="center" vertical="center" wrapText="1"/>
      <protection/>
    </xf>
    <xf numFmtId="0" fontId="9" fillId="0" borderId="13" xfId="54" applyFont="1" applyFill="1" applyBorder="1" applyAlignment="1">
      <alignment horizontal="center" vertical="center" wrapText="1"/>
      <protection/>
    </xf>
    <xf numFmtId="49" fontId="9" fillId="0" borderId="13" xfId="54" applyNumberFormat="1" applyFont="1" applyFill="1" applyBorder="1" applyAlignment="1">
      <alignment horizontal="center" vertical="center" wrapText="1"/>
      <protection/>
    </xf>
    <xf numFmtId="0" fontId="9" fillId="0" borderId="13" xfId="0" applyFont="1" applyBorder="1" applyAlignment="1">
      <alignment wrapText="1"/>
    </xf>
    <xf numFmtId="2" fontId="7" fillId="33" borderId="13" xfId="0" applyNumberFormat="1" applyFont="1" applyFill="1" applyBorder="1" applyAlignment="1">
      <alignment horizontal="right" vertical="center" wrapText="1"/>
    </xf>
    <xf numFmtId="4" fontId="9" fillId="33" borderId="13" xfId="0" applyNumberFormat="1" applyFont="1" applyFill="1" applyBorder="1" applyAlignment="1">
      <alignment horizontal="right" vertical="center" wrapText="1"/>
    </xf>
    <xf numFmtId="4" fontId="9" fillId="0" borderId="26" xfId="0" applyNumberFormat="1" applyFont="1" applyBorder="1" applyAlignment="1">
      <alignment horizontal="center" vertical="center" wrapText="1"/>
    </xf>
    <xf numFmtId="0" fontId="7" fillId="0" borderId="27" xfId="0" applyFont="1" applyBorder="1" applyAlignment="1">
      <alignment horizontal="center" vertical="top" wrapText="1"/>
    </xf>
    <xf numFmtId="0" fontId="7" fillId="0" borderId="12" xfId="0" applyFont="1" applyBorder="1" applyAlignment="1">
      <alignment horizontal="center" vertical="top" wrapText="1"/>
    </xf>
    <xf numFmtId="0" fontId="10" fillId="0" borderId="0" xfId="0" applyFont="1" applyBorder="1" applyAlignment="1">
      <alignment horizontal="justify" vertical="top" wrapText="1"/>
    </xf>
    <xf numFmtId="0" fontId="0" fillId="0" borderId="0" xfId="0" applyBorder="1" applyAlignment="1">
      <alignment horizontal="center"/>
    </xf>
    <xf numFmtId="0" fontId="9" fillId="0" borderId="0" xfId="0" applyFont="1" applyBorder="1" applyAlignment="1">
      <alignment vertical="top" wrapText="1"/>
    </xf>
    <xf numFmtId="0" fontId="7" fillId="0" borderId="0" xfId="0" applyFont="1" applyBorder="1" applyAlignment="1">
      <alignment vertical="top" wrapText="1"/>
    </xf>
    <xf numFmtId="0" fontId="10" fillId="0" borderId="0" xfId="0" applyFont="1" applyBorder="1" applyAlignment="1">
      <alignment vertical="top" wrapText="1"/>
    </xf>
    <xf numFmtId="0" fontId="9" fillId="0" borderId="0" xfId="0" applyFont="1" applyBorder="1" applyAlignment="1">
      <alignment wrapText="1"/>
    </xf>
    <xf numFmtId="0" fontId="9" fillId="0" borderId="0" xfId="0" applyFont="1" applyBorder="1" applyAlignment="1">
      <alignment horizontal="justify" vertical="top" wrapText="1"/>
    </xf>
    <xf numFmtId="0" fontId="7" fillId="0" borderId="0" xfId="0" applyFont="1" applyBorder="1" applyAlignment="1">
      <alignment horizontal="justify" vertical="top" wrapText="1"/>
    </xf>
    <xf numFmtId="0" fontId="23" fillId="0" borderId="0" xfId="0" applyFont="1" applyAlignment="1">
      <alignment/>
    </xf>
    <xf numFmtId="0" fontId="9" fillId="0" borderId="11" xfId="0" applyFont="1" applyBorder="1" applyAlignment="1">
      <alignment horizontal="justify" vertical="top" wrapText="1"/>
    </xf>
    <xf numFmtId="0" fontId="9" fillId="0" borderId="20" xfId="0" applyFont="1" applyFill="1" applyBorder="1" applyAlignment="1">
      <alignment wrapText="1"/>
    </xf>
    <xf numFmtId="49" fontId="9" fillId="0" borderId="21" xfId="53" applyNumberFormat="1" applyFont="1" applyFill="1" applyBorder="1" applyAlignment="1">
      <alignment horizontal="center" vertical="center" wrapText="1"/>
      <protection/>
    </xf>
    <xf numFmtId="0" fontId="9" fillId="0" borderId="21" xfId="53" applyFont="1" applyFill="1" applyBorder="1" applyAlignment="1">
      <alignment horizontal="center" vertical="top" wrapText="1"/>
      <protection/>
    </xf>
    <xf numFmtId="0" fontId="9" fillId="0" borderId="12" xfId="53" applyFont="1" applyFill="1" applyBorder="1" applyAlignment="1">
      <alignment horizontal="center" vertical="center" wrapText="1"/>
      <protection/>
    </xf>
    <xf numFmtId="2" fontId="9" fillId="0" borderId="13" xfId="0" applyNumberFormat="1" applyFont="1" applyBorder="1" applyAlignment="1">
      <alignment horizontal="center" vertical="center" wrapText="1"/>
    </xf>
    <xf numFmtId="2" fontId="9" fillId="0" borderId="14" xfId="0" applyNumberFormat="1" applyFont="1" applyBorder="1" applyAlignment="1">
      <alignment horizontal="center" vertical="center" wrapText="1"/>
    </xf>
    <xf numFmtId="2" fontId="9" fillId="0" borderId="13" xfId="0" applyNumberFormat="1" applyFont="1" applyFill="1" applyBorder="1" applyAlignment="1">
      <alignment horizontal="center" vertical="center" wrapText="1"/>
    </xf>
    <xf numFmtId="2" fontId="7" fillId="33" borderId="13" xfId="0" applyNumberFormat="1" applyFont="1" applyFill="1" applyBorder="1" applyAlignment="1">
      <alignment vertical="center"/>
    </xf>
    <xf numFmtId="2" fontId="7" fillId="33" borderId="13" xfId="54" applyNumberFormat="1" applyFont="1" applyFill="1" applyBorder="1" applyAlignment="1">
      <alignment horizontal="right" vertical="top" wrapText="1"/>
      <protection/>
    </xf>
    <xf numFmtId="0" fontId="9" fillId="0" borderId="28" xfId="0" applyNumberFormat="1" applyFont="1" applyBorder="1" applyAlignment="1">
      <alignment horizontal="center" vertical="center" wrapText="1"/>
    </xf>
    <xf numFmtId="0" fontId="9" fillId="0" borderId="29"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xf>
    <xf numFmtId="0" fontId="8" fillId="0" borderId="30" xfId="0" applyFont="1" applyBorder="1" applyAlignment="1">
      <alignment horizontal="center" vertical="center" wrapText="1"/>
    </xf>
    <xf numFmtId="2" fontId="8" fillId="0" borderId="31" xfId="0" applyNumberFormat="1" applyFont="1" applyBorder="1" applyAlignment="1">
      <alignment horizontal="centerContinuous" vertical="center" wrapText="1"/>
    </xf>
    <xf numFmtId="2" fontId="9" fillId="0" borderId="13" xfId="54" applyNumberFormat="1" applyFont="1" applyBorder="1" applyAlignment="1">
      <alignment horizontal="center" vertical="center" wrapText="1"/>
      <protection/>
    </xf>
    <xf numFmtId="2" fontId="9" fillId="0" borderId="13" xfId="54" applyNumberFormat="1" applyFont="1" applyFill="1" applyBorder="1" applyAlignment="1">
      <alignment horizontal="center" vertical="center" wrapText="1"/>
      <protection/>
    </xf>
    <xf numFmtId="2" fontId="9" fillId="0" borderId="13" xfId="54" applyNumberFormat="1" applyFont="1" applyFill="1" applyBorder="1" applyAlignment="1">
      <alignment horizontal="center" vertical="top" wrapText="1"/>
      <protection/>
    </xf>
    <xf numFmtId="4" fontId="9" fillId="0" borderId="14" xfId="0" applyNumberFormat="1" applyFont="1" applyBorder="1" applyAlignment="1">
      <alignment horizontal="center" vertical="center" wrapText="1"/>
    </xf>
    <xf numFmtId="0" fontId="9" fillId="0" borderId="19" xfId="0" applyFont="1" applyBorder="1" applyAlignment="1">
      <alignment vertical="top" wrapText="1"/>
    </xf>
    <xf numFmtId="49" fontId="9" fillId="0" borderId="1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 fontId="9" fillId="0" borderId="12" xfId="53" applyNumberFormat="1" applyFont="1" applyFill="1" applyBorder="1" applyAlignment="1">
      <alignment horizontal="center" vertical="top" wrapText="1"/>
      <protection/>
    </xf>
    <xf numFmtId="4" fontId="1" fillId="33" borderId="32" xfId="0" applyNumberFormat="1" applyFont="1" applyFill="1" applyBorder="1" applyAlignment="1">
      <alignment/>
    </xf>
    <xf numFmtId="4" fontId="1" fillId="33" borderId="12" xfId="0" applyNumberFormat="1" applyFont="1" applyFill="1" applyBorder="1" applyAlignment="1">
      <alignment/>
    </xf>
    <xf numFmtId="4" fontId="1" fillId="0" borderId="12" xfId="0" applyNumberFormat="1" applyFont="1" applyBorder="1" applyAlignment="1">
      <alignment/>
    </xf>
    <xf numFmtId="4" fontId="1" fillId="33" borderId="22" xfId="0" applyNumberFormat="1" applyFont="1" applyFill="1" applyBorder="1" applyAlignment="1">
      <alignment/>
    </xf>
    <xf numFmtId="4" fontId="9" fillId="0" borderId="13" xfId="0" applyNumberFormat="1" applyFont="1" applyBorder="1" applyAlignment="1">
      <alignment horizontal="center" vertical="center" wrapText="1"/>
    </xf>
    <xf numFmtId="4" fontId="9" fillId="0" borderId="13" xfId="0" applyNumberFormat="1" applyFont="1" applyFill="1" applyBorder="1" applyAlignment="1">
      <alignment vertical="center"/>
    </xf>
    <xf numFmtId="4" fontId="7" fillId="33" borderId="13" xfId="0" applyNumberFormat="1" applyFont="1" applyFill="1" applyBorder="1" applyAlignment="1">
      <alignment vertical="center"/>
    </xf>
    <xf numFmtId="4" fontId="7" fillId="33" borderId="13" xfId="54" applyNumberFormat="1" applyFont="1" applyFill="1" applyBorder="1" applyAlignment="1">
      <alignment horizontal="right" vertical="top" wrapText="1"/>
      <protection/>
    </xf>
    <xf numFmtId="4" fontId="9" fillId="0" borderId="33" xfId="0" applyNumberFormat="1" applyFont="1" applyBorder="1" applyAlignment="1">
      <alignment horizontal="right" vertical="center" wrapText="1"/>
    </xf>
    <xf numFmtId="0" fontId="9" fillId="33" borderId="34" xfId="0" applyFont="1" applyFill="1" applyBorder="1" applyAlignment="1">
      <alignment horizontal="center" vertical="center" wrapText="1"/>
    </xf>
    <xf numFmtId="4" fontId="7" fillId="33" borderId="12" xfId="0" applyNumberFormat="1" applyFont="1" applyFill="1" applyBorder="1" applyAlignment="1">
      <alignment horizontal="center" vertical="center" wrapText="1"/>
    </xf>
    <xf numFmtId="0" fontId="7" fillId="33" borderId="15" xfId="53" applyFont="1" applyFill="1" applyBorder="1" applyAlignment="1">
      <alignment vertical="top" wrapText="1"/>
      <protection/>
    </xf>
    <xf numFmtId="0" fontId="9" fillId="0" borderId="14" xfId="0" applyFont="1" applyBorder="1" applyAlignment="1">
      <alignment vertical="top" wrapText="1"/>
    </xf>
    <xf numFmtId="49" fontId="9" fillId="0" borderId="14" xfId="0" applyNumberFormat="1" applyFont="1" applyFill="1" applyBorder="1" applyAlignment="1">
      <alignment horizontal="center" vertical="center" wrapText="1"/>
    </xf>
    <xf numFmtId="0" fontId="7" fillId="33" borderId="15" xfId="0" applyFont="1" applyFill="1" applyBorder="1" applyAlignment="1">
      <alignment wrapText="1"/>
    </xf>
    <xf numFmtId="0" fontId="7" fillId="33" borderId="16" xfId="0" applyFont="1" applyFill="1" applyBorder="1" applyAlignment="1">
      <alignment/>
    </xf>
    <xf numFmtId="2" fontId="9" fillId="0" borderId="14" xfId="0" applyNumberFormat="1" applyFont="1" applyFill="1" applyBorder="1" applyAlignment="1">
      <alignment horizontal="center" vertical="center" wrapText="1"/>
    </xf>
    <xf numFmtId="4" fontId="7" fillId="33" borderId="18" xfId="0" applyNumberFormat="1" applyFont="1" applyFill="1" applyBorder="1" applyAlignment="1">
      <alignment horizontal="right" vertical="center" wrapText="1"/>
    </xf>
    <xf numFmtId="4" fontId="7" fillId="34" borderId="16" xfId="0" applyNumberFormat="1" applyFont="1" applyFill="1" applyBorder="1" applyAlignment="1">
      <alignment horizontal="right" vertical="center" wrapText="1"/>
    </xf>
    <xf numFmtId="0" fontId="9" fillId="0" borderId="13" xfId="0"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4" fontId="7" fillId="33" borderId="27" xfId="0" applyNumberFormat="1" applyFont="1" applyFill="1" applyBorder="1" applyAlignment="1">
      <alignment horizontal="center" vertical="center" wrapText="1"/>
    </xf>
    <xf numFmtId="4" fontId="9" fillId="33" borderId="35" xfId="0" applyNumberFormat="1" applyFont="1" applyFill="1" applyBorder="1" applyAlignment="1">
      <alignment horizontal="center" vertical="center" wrapText="1"/>
    </xf>
    <xf numFmtId="4" fontId="9" fillId="0" borderId="35" xfId="0" applyNumberFormat="1" applyFont="1" applyBorder="1" applyAlignment="1">
      <alignment horizontal="center" vertical="center" wrapText="1"/>
    </xf>
    <xf numFmtId="4" fontId="9" fillId="0" borderId="36" xfId="0" applyNumberFormat="1" applyFont="1" applyBorder="1" applyAlignment="1">
      <alignment horizontal="center" vertical="center" wrapText="1"/>
    </xf>
    <xf numFmtId="4" fontId="9" fillId="33" borderId="13" xfId="0" applyNumberFormat="1" applyFont="1" applyFill="1" applyBorder="1" applyAlignment="1">
      <alignment horizontal="center" vertical="center" wrapText="1"/>
    </xf>
    <xf numFmtId="0" fontId="8" fillId="0" borderId="37" xfId="0" applyFont="1" applyBorder="1" applyAlignment="1">
      <alignment horizontal="center" vertical="center" wrapText="1"/>
    </xf>
    <xf numFmtId="0" fontId="9" fillId="0" borderId="12" xfId="0" applyFont="1" applyBorder="1" applyAlignment="1">
      <alignment horizontal="center" vertical="center"/>
    </xf>
    <xf numFmtId="4" fontId="9" fillId="33" borderId="18" xfId="0" applyNumberFormat="1" applyFont="1" applyFill="1" applyBorder="1" applyAlignment="1">
      <alignment horizontal="center" vertical="center" wrapText="1"/>
    </xf>
    <xf numFmtId="4" fontId="7" fillId="33" borderId="16" xfId="0" applyNumberFormat="1" applyFont="1" applyFill="1" applyBorder="1" applyAlignment="1">
      <alignment horizontal="center" vertical="center" wrapText="1"/>
    </xf>
    <xf numFmtId="0" fontId="9" fillId="0" borderId="0" xfId="0" applyFont="1" applyAlignment="1">
      <alignment horizontal="center"/>
    </xf>
    <xf numFmtId="4" fontId="9" fillId="0" borderId="33" xfId="0" applyNumberFormat="1" applyFont="1" applyFill="1" applyBorder="1" applyAlignment="1">
      <alignment horizontal="center" vertical="center" wrapText="1"/>
    </xf>
    <xf numFmtId="2" fontId="9" fillId="0" borderId="13" xfId="0" applyNumberFormat="1" applyFont="1" applyFill="1" applyBorder="1" applyAlignment="1">
      <alignment vertical="center"/>
    </xf>
    <xf numFmtId="0" fontId="10" fillId="0" borderId="12" xfId="0" applyFont="1" applyBorder="1" applyAlignment="1">
      <alignment vertical="top" wrapText="1"/>
    </xf>
    <xf numFmtId="0" fontId="9" fillId="0" borderId="15" xfId="0" applyFont="1" applyBorder="1" applyAlignment="1">
      <alignment/>
    </xf>
    <xf numFmtId="0" fontId="9" fillId="0" borderId="15" xfId="0" applyFont="1" applyBorder="1" applyAlignment="1">
      <alignment horizontal="center" vertical="center"/>
    </xf>
    <xf numFmtId="0" fontId="9" fillId="0" borderId="11" xfId="0" applyFont="1" applyBorder="1" applyAlignment="1">
      <alignment horizontal="center" vertical="center" wrapText="1"/>
    </xf>
    <xf numFmtId="0" fontId="5" fillId="0" borderId="0" xfId="0" applyFont="1" applyAlignment="1">
      <alignment horizontal="center"/>
    </xf>
    <xf numFmtId="179" fontId="13" fillId="0" borderId="38" xfId="0" applyNumberFormat="1" applyFont="1" applyBorder="1" applyAlignment="1">
      <alignment horizontal="center" wrapText="1"/>
    </xf>
    <xf numFmtId="0" fontId="13" fillId="0" borderId="39" xfId="0" applyFont="1" applyBorder="1" applyAlignment="1">
      <alignment horizontal="center" vertical="top" wrapText="1"/>
    </xf>
    <xf numFmtId="0" fontId="13" fillId="0" borderId="39" xfId="0" applyFont="1" applyBorder="1" applyAlignment="1">
      <alignment horizontal="center"/>
    </xf>
    <xf numFmtId="179" fontId="13" fillId="0" borderId="39" xfId="0" applyNumberFormat="1" applyFont="1" applyBorder="1" applyAlignment="1">
      <alignment horizontal="center" wrapText="1"/>
    </xf>
    <xf numFmtId="179" fontId="14" fillId="0" borderId="39" xfId="0" applyNumberFormat="1" applyFont="1" applyBorder="1" applyAlignment="1">
      <alignment horizontal="center" wrapText="1"/>
    </xf>
    <xf numFmtId="179" fontId="13" fillId="0" borderId="12" xfId="0" applyNumberFormat="1" applyFont="1" applyBorder="1" applyAlignment="1">
      <alignment horizontal="center"/>
    </xf>
    <xf numFmtId="0" fontId="1" fillId="0" borderId="40" xfId="0" applyFont="1" applyBorder="1" applyAlignment="1">
      <alignment horizontal="right"/>
    </xf>
    <xf numFmtId="0" fontId="10" fillId="0" borderId="32" xfId="0" applyFont="1" applyBorder="1" applyAlignment="1">
      <alignment horizontal="justify" wrapText="1"/>
    </xf>
    <xf numFmtId="2" fontId="10" fillId="0" borderId="41" xfId="0" applyNumberFormat="1" applyFont="1" applyBorder="1" applyAlignment="1">
      <alignment horizontal="center" vertical="top" wrapText="1"/>
    </xf>
    <xf numFmtId="2" fontId="10" fillId="0" borderId="42" xfId="0" applyNumberFormat="1" applyFont="1" applyBorder="1" applyAlignment="1">
      <alignment horizontal="center" vertical="top" wrapText="1"/>
    </xf>
    <xf numFmtId="2" fontId="10" fillId="0" borderId="22" xfId="0" applyNumberFormat="1" applyFont="1" applyBorder="1" applyAlignment="1">
      <alignment horizontal="center" vertical="top" wrapText="1"/>
    </xf>
    <xf numFmtId="2" fontId="10" fillId="0" borderId="12" xfId="0" applyNumberFormat="1" applyFont="1" applyBorder="1" applyAlignment="1">
      <alignment horizontal="center" vertical="top" wrapText="1"/>
    </xf>
    <xf numFmtId="2" fontId="10" fillId="0" borderId="10" xfId="0" applyNumberFormat="1" applyFont="1" applyBorder="1" applyAlignment="1">
      <alignment horizontal="center" vertical="top" wrapText="1"/>
    </xf>
    <xf numFmtId="0" fontId="10" fillId="0" borderId="43" xfId="0" applyFont="1" applyBorder="1" applyAlignment="1">
      <alignment horizontal="center" vertical="top" wrapText="1"/>
    </xf>
    <xf numFmtId="2" fontId="18" fillId="33" borderId="12" xfId="0" applyNumberFormat="1" applyFont="1" applyFill="1" applyBorder="1" applyAlignment="1">
      <alignment horizontal="center" vertical="top" wrapText="1"/>
    </xf>
    <xf numFmtId="49" fontId="9" fillId="35" borderId="13" xfId="0" applyNumberFormat="1" applyFont="1" applyFill="1" applyBorder="1" applyAlignment="1">
      <alignment horizontal="center" vertical="center" wrapText="1"/>
    </xf>
    <xf numFmtId="0" fontId="9" fillId="35" borderId="13" xfId="0" applyFont="1" applyFill="1" applyBorder="1" applyAlignment="1">
      <alignment horizontal="center" vertical="center" wrapText="1"/>
    </xf>
    <xf numFmtId="4" fontId="9" fillId="35" borderId="13" xfId="0" applyNumberFormat="1" applyFont="1" applyFill="1" applyBorder="1" applyAlignment="1">
      <alignment horizontal="center" vertical="center" wrapText="1"/>
    </xf>
    <xf numFmtId="4" fontId="7" fillId="33" borderId="16" xfId="0" applyNumberFormat="1" applyFont="1" applyFill="1" applyBorder="1" applyAlignment="1">
      <alignment/>
    </xf>
    <xf numFmtId="4" fontId="9" fillId="33" borderId="44" xfId="0" applyNumberFormat="1" applyFont="1" applyFill="1" applyBorder="1" applyAlignment="1">
      <alignment horizontal="center" vertical="center" wrapText="1"/>
    </xf>
    <xf numFmtId="0" fontId="9" fillId="33" borderId="20" xfId="0" applyFont="1" applyFill="1" applyBorder="1" applyAlignment="1">
      <alignment wrapText="1"/>
    </xf>
    <xf numFmtId="4" fontId="9" fillId="33" borderId="33" xfId="0" applyNumberFormat="1" applyFont="1" applyFill="1" applyBorder="1" applyAlignment="1">
      <alignment horizontal="center" vertical="center" wrapText="1"/>
    </xf>
    <xf numFmtId="4" fontId="9" fillId="0" borderId="33" xfId="0" applyNumberFormat="1" applyFont="1" applyBorder="1" applyAlignment="1">
      <alignment horizontal="center" vertical="center" wrapText="1"/>
    </xf>
    <xf numFmtId="4" fontId="9" fillId="0" borderId="45" xfId="0" applyNumberFormat="1" applyFont="1" applyBorder="1" applyAlignment="1">
      <alignment horizontal="center" vertical="center" wrapText="1"/>
    </xf>
    <xf numFmtId="0" fontId="9" fillId="35" borderId="20" xfId="0" applyFont="1" applyFill="1" applyBorder="1" applyAlignment="1">
      <alignment vertical="top" wrapText="1"/>
    </xf>
    <xf numFmtId="4" fontId="9" fillId="35" borderId="33" xfId="0" applyNumberFormat="1" applyFont="1" applyFill="1" applyBorder="1" applyAlignment="1">
      <alignment horizontal="center" vertical="center" wrapText="1"/>
    </xf>
    <xf numFmtId="0" fontId="9" fillId="33" borderId="19" xfId="53" applyFont="1" applyFill="1" applyBorder="1" applyAlignment="1">
      <alignment vertical="top" wrapText="1"/>
      <protection/>
    </xf>
    <xf numFmtId="0" fontId="9" fillId="33" borderId="20" xfId="0" applyFont="1" applyFill="1" applyBorder="1" applyAlignment="1">
      <alignment vertical="center" wrapText="1"/>
    </xf>
    <xf numFmtId="0" fontId="0" fillId="0" borderId="0" xfId="0" applyFont="1" applyAlignment="1">
      <alignment/>
    </xf>
    <xf numFmtId="4" fontId="7" fillId="0" borderId="0" xfId="0" applyNumberFormat="1" applyFont="1" applyFill="1" applyBorder="1" applyAlignment="1">
      <alignment horizontal="right" vertical="center" wrapText="1"/>
    </xf>
    <xf numFmtId="0" fontId="0" fillId="0" borderId="0" xfId="0" applyFont="1" applyAlignment="1">
      <alignment horizontal="right"/>
    </xf>
    <xf numFmtId="49" fontId="7" fillId="35" borderId="18" xfId="0" applyNumberFormat="1" applyFont="1" applyFill="1" applyBorder="1" applyAlignment="1">
      <alignment horizontal="center" vertical="center" wrapText="1"/>
    </xf>
    <xf numFmtId="4" fontId="7" fillId="35" borderId="18" xfId="0" applyNumberFormat="1" applyFont="1" applyFill="1" applyBorder="1" applyAlignment="1">
      <alignment horizontal="right" vertical="center" wrapText="1"/>
    </xf>
    <xf numFmtId="0" fontId="9" fillId="0" borderId="29" xfId="0" applyFont="1" applyBorder="1" applyAlignment="1">
      <alignment horizontal="center" vertical="center" wrapText="1"/>
    </xf>
    <xf numFmtId="4" fontId="9" fillId="0" borderId="29" xfId="0" applyNumberFormat="1" applyFont="1" applyBorder="1" applyAlignment="1">
      <alignment horizontal="center" vertical="center" wrapText="1"/>
    </xf>
    <xf numFmtId="49" fontId="9" fillId="0" borderId="13" xfId="0" applyNumberFormat="1" applyFont="1" applyFill="1" applyBorder="1" applyAlignment="1">
      <alignment horizontal="left" vertical="center" wrapText="1"/>
    </xf>
    <xf numFmtId="4" fontId="9" fillId="0" borderId="0" xfId="0" applyNumberFormat="1" applyFont="1" applyFill="1" applyBorder="1" applyAlignment="1">
      <alignment/>
    </xf>
    <xf numFmtId="4" fontId="7" fillId="0" borderId="0" xfId="0" applyNumberFormat="1" applyFont="1" applyFill="1" applyBorder="1" applyAlignment="1">
      <alignment/>
    </xf>
    <xf numFmtId="0" fontId="9" fillId="0" borderId="0" xfId="0" applyFont="1" applyFill="1" applyBorder="1" applyAlignment="1">
      <alignment/>
    </xf>
    <xf numFmtId="2" fontId="9" fillId="0" borderId="13" xfId="0" applyNumberFormat="1" applyFont="1" applyFill="1" applyBorder="1" applyAlignment="1">
      <alignment horizontal="right" vertical="center" wrapText="1"/>
    </xf>
    <xf numFmtId="4" fontId="9" fillId="0" borderId="46" xfId="0" applyNumberFormat="1" applyFont="1" applyFill="1" applyBorder="1" applyAlignment="1">
      <alignment horizontal="center" vertical="center"/>
    </xf>
    <xf numFmtId="4" fontId="9" fillId="0" borderId="46" xfId="0" applyNumberFormat="1" applyFont="1" applyBorder="1" applyAlignment="1">
      <alignment horizontal="center" vertical="center"/>
    </xf>
    <xf numFmtId="0" fontId="9" fillId="0" borderId="32" xfId="53" applyFont="1" applyFill="1" applyBorder="1" applyAlignment="1">
      <alignment horizontal="center" vertical="top" wrapText="1"/>
      <protection/>
    </xf>
    <xf numFmtId="0" fontId="9" fillId="0" borderId="32" xfId="53" applyFont="1" applyFill="1" applyBorder="1" applyAlignment="1">
      <alignment wrapText="1"/>
      <protection/>
    </xf>
    <xf numFmtId="4" fontId="9" fillId="0" borderId="42" xfId="53" applyNumberFormat="1" applyFont="1" applyFill="1" applyBorder="1" applyAlignment="1">
      <alignment horizontal="center" vertical="top" wrapText="1"/>
      <protection/>
    </xf>
    <xf numFmtId="0" fontId="9" fillId="0" borderId="12" xfId="0" applyFont="1" applyBorder="1" applyAlignment="1">
      <alignment horizontal="left" vertical="top" wrapText="1"/>
    </xf>
    <xf numFmtId="0" fontId="9" fillId="0" borderId="12" xfId="53" applyNumberFormat="1" applyFont="1" applyFill="1" applyBorder="1" applyAlignment="1">
      <alignment vertical="top" wrapText="1"/>
      <protection/>
    </xf>
    <xf numFmtId="0" fontId="9" fillId="0" borderId="14" xfId="0" applyFont="1" applyBorder="1" applyAlignment="1">
      <alignment wrapText="1"/>
    </xf>
    <xf numFmtId="0" fontId="9" fillId="35" borderId="16" xfId="0" applyFont="1" applyFill="1" applyBorder="1" applyAlignment="1">
      <alignment horizontal="center" vertical="center" wrapText="1"/>
    </xf>
    <xf numFmtId="4" fontId="9" fillId="35" borderId="16" xfId="0" applyNumberFormat="1" applyFont="1" applyFill="1" applyBorder="1" applyAlignment="1">
      <alignment horizontal="center" vertical="center" wrapText="1"/>
    </xf>
    <xf numFmtId="4" fontId="9" fillId="35" borderId="17" xfId="0" applyNumberFormat="1" applyFont="1" applyFill="1" applyBorder="1" applyAlignment="1">
      <alignment horizontal="center" vertical="center" wrapText="1"/>
    </xf>
    <xf numFmtId="0" fontId="9" fillId="35" borderId="18" xfId="0" applyFont="1" applyFill="1" applyBorder="1" applyAlignment="1">
      <alignment wrapText="1"/>
    </xf>
    <xf numFmtId="0" fontId="9" fillId="35" borderId="18" xfId="0" applyFont="1" applyFill="1" applyBorder="1" applyAlignment="1">
      <alignment horizontal="center" vertical="center" wrapText="1"/>
    </xf>
    <xf numFmtId="4" fontId="9" fillId="35" borderId="18" xfId="0" applyNumberFormat="1" applyFont="1" applyFill="1" applyBorder="1" applyAlignment="1">
      <alignment horizontal="center" vertical="center" wrapText="1"/>
    </xf>
    <xf numFmtId="0" fontId="9" fillId="35" borderId="13" xfId="0" applyFont="1" applyFill="1" applyBorder="1" applyAlignment="1">
      <alignment wrapText="1"/>
    </xf>
    <xf numFmtId="0" fontId="7" fillId="35" borderId="15" xfId="0" applyFont="1" applyFill="1" applyBorder="1" applyAlignment="1">
      <alignment wrapText="1"/>
    </xf>
    <xf numFmtId="0" fontId="9" fillId="33" borderId="47" xfId="53" applyFont="1" applyFill="1" applyBorder="1" applyAlignment="1">
      <alignment vertical="top" wrapText="1"/>
      <protection/>
    </xf>
    <xf numFmtId="49" fontId="9" fillId="33" borderId="48" xfId="0" applyNumberFormat="1" applyFont="1" applyFill="1" applyBorder="1" applyAlignment="1">
      <alignment horizontal="center" vertical="center" wrapText="1"/>
    </xf>
    <xf numFmtId="0" fontId="9" fillId="33" borderId="48" xfId="0" applyFont="1" applyFill="1" applyBorder="1" applyAlignment="1">
      <alignment horizontal="center" vertical="center" wrapText="1"/>
    </xf>
    <xf numFmtId="4" fontId="9" fillId="33" borderId="48" xfId="0" applyNumberFormat="1" applyFont="1" applyFill="1" applyBorder="1" applyAlignment="1">
      <alignment horizontal="center" vertical="center" wrapText="1"/>
    </xf>
    <xf numFmtId="4" fontId="9" fillId="33" borderId="49" xfId="0" applyNumberFormat="1" applyFont="1" applyFill="1" applyBorder="1" applyAlignment="1">
      <alignment horizontal="center" vertical="center" wrapText="1"/>
    </xf>
    <xf numFmtId="0" fontId="9" fillId="35" borderId="20" xfId="53" applyFont="1" applyFill="1" applyBorder="1" applyAlignment="1">
      <alignment vertical="top" wrapText="1"/>
      <protection/>
    </xf>
    <xf numFmtId="0" fontId="13" fillId="0" borderId="12" xfId="0" applyFont="1" applyBorder="1" applyAlignment="1">
      <alignment horizontal="center" vertical="top" wrapText="1"/>
    </xf>
    <xf numFmtId="49" fontId="9" fillId="0" borderId="22" xfId="0" applyNumberFormat="1" applyFont="1" applyBorder="1" applyAlignment="1">
      <alignment horizontal="center" vertical="top" wrapText="1"/>
    </xf>
    <xf numFmtId="0" fontId="13" fillId="0" borderId="12" xfId="0" applyFont="1" applyBorder="1" applyAlignment="1">
      <alignment vertical="top" wrapText="1"/>
    </xf>
    <xf numFmtId="181" fontId="13" fillId="0" borderId="39" xfId="0" applyNumberFormat="1" applyFont="1" applyBorder="1" applyAlignment="1">
      <alignment horizontal="center" vertical="top" wrapText="1"/>
    </xf>
    <xf numFmtId="49" fontId="9" fillId="36" borderId="13" xfId="0" applyNumberFormat="1" applyFont="1" applyFill="1" applyBorder="1" applyAlignment="1">
      <alignment horizontal="center" vertical="center" wrapText="1"/>
    </xf>
    <xf numFmtId="0" fontId="9" fillId="36" borderId="13" xfId="0" applyFont="1" applyFill="1" applyBorder="1" applyAlignment="1">
      <alignment horizontal="center" vertical="center" wrapText="1"/>
    </xf>
    <xf numFmtId="4" fontId="9" fillId="36" borderId="13" xfId="0" applyNumberFormat="1" applyFont="1" applyFill="1" applyBorder="1" applyAlignment="1">
      <alignment horizontal="center" vertical="center" wrapText="1"/>
    </xf>
    <xf numFmtId="4" fontId="9" fillId="0" borderId="33" xfId="0" applyNumberFormat="1" applyFont="1" applyFill="1" applyBorder="1" applyAlignment="1">
      <alignment horizontal="right" vertical="center" wrapText="1"/>
    </xf>
    <xf numFmtId="4" fontId="9" fillId="0" borderId="0" xfId="0" applyNumberFormat="1" applyFont="1" applyFill="1" applyBorder="1" applyAlignment="1">
      <alignment horizontal="center" vertical="center" wrapText="1"/>
    </xf>
    <xf numFmtId="0" fontId="9" fillId="0" borderId="30" xfId="0" applyFont="1" applyBorder="1" applyAlignment="1">
      <alignment wrapText="1"/>
    </xf>
    <xf numFmtId="49" fontId="9" fillId="0" borderId="50" xfId="0" applyNumberFormat="1" applyFont="1" applyBorder="1" applyAlignment="1">
      <alignment horizontal="center" vertical="center" wrapText="1"/>
    </xf>
    <xf numFmtId="0" fontId="9" fillId="0" borderId="50" xfId="0" applyFont="1" applyBorder="1" applyAlignment="1">
      <alignment horizontal="center" vertical="center" wrapText="1"/>
    </xf>
    <xf numFmtId="4" fontId="9" fillId="0" borderId="50" xfId="0" applyNumberFormat="1" applyFont="1" applyBorder="1" applyAlignment="1">
      <alignment horizontal="center" vertical="center" wrapText="1"/>
    </xf>
    <xf numFmtId="4" fontId="9" fillId="0" borderId="31" xfId="0" applyNumberFormat="1" applyFont="1" applyBorder="1" applyAlignment="1">
      <alignment horizontal="center" vertical="center" wrapText="1"/>
    </xf>
    <xf numFmtId="2" fontId="7" fillId="36" borderId="13" xfId="0" applyNumberFormat="1" applyFont="1" applyFill="1" applyBorder="1" applyAlignment="1">
      <alignment vertical="center"/>
    </xf>
    <xf numFmtId="4" fontId="9" fillId="36" borderId="13" xfId="0" applyNumberFormat="1" applyFont="1" applyFill="1" applyBorder="1" applyAlignment="1">
      <alignment vertical="center"/>
    </xf>
    <xf numFmtId="4" fontId="9" fillId="0" borderId="13" xfId="0" applyNumberFormat="1" applyFont="1" applyBorder="1" applyAlignment="1">
      <alignment horizontal="right" vertical="center"/>
    </xf>
    <xf numFmtId="4" fontId="9" fillId="0" borderId="14" xfId="0" applyNumberFormat="1" applyFont="1" applyBorder="1" applyAlignment="1">
      <alignment horizontal="right" vertical="center"/>
    </xf>
    <xf numFmtId="0" fontId="1"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right"/>
    </xf>
    <xf numFmtId="0" fontId="11" fillId="0" borderId="0" xfId="0" applyFont="1" applyBorder="1" applyAlignment="1">
      <alignment/>
    </xf>
    <xf numFmtId="0" fontId="9" fillId="0" borderId="0" xfId="0" applyFont="1" applyBorder="1" applyAlignment="1">
      <alignment horizontal="right"/>
    </xf>
    <xf numFmtId="0" fontId="9" fillId="0" borderId="0" xfId="0" applyFont="1" applyAlignment="1">
      <alignment horizontal="right" vertical="center"/>
    </xf>
    <xf numFmtId="49" fontId="7" fillId="35" borderId="13" xfId="0" applyNumberFormat="1" applyFont="1" applyFill="1" applyBorder="1" applyAlignment="1">
      <alignment horizontal="center" vertical="center" wrapText="1"/>
    </xf>
    <xf numFmtId="2" fontId="9" fillId="35" borderId="13" xfId="0" applyNumberFormat="1" applyFont="1" applyFill="1" applyBorder="1" applyAlignment="1">
      <alignment horizontal="center" vertical="center" wrapText="1"/>
    </xf>
    <xf numFmtId="2" fontId="7" fillId="35" borderId="13" xfId="0" applyNumberFormat="1" applyFont="1" applyFill="1" applyBorder="1" applyAlignment="1">
      <alignment horizontal="right" vertical="center" wrapText="1"/>
    </xf>
    <xf numFmtId="2" fontId="7" fillId="33" borderId="18" xfId="0" applyNumberFormat="1" applyFont="1" applyFill="1" applyBorder="1" applyAlignment="1">
      <alignment horizontal="right" vertical="center" wrapText="1"/>
    </xf>
    <xf numFmtId="2" fontId="7" fillId="34" borderId="16" xfId="0" applyNumberFormat="1" applyFont="1" applyFill="1" applyBorder="1" applyAlignment="1">
      <alignment horizontal="right" vertical="center" wrapText="1"/>
    </xf>
    <xf numFmtId="4" fontId="7" fillId="33" borderId="44" xfId="0" applyNumberFormat="1" applyFont="1" applyFill="1" applyBorder="1" applyAlignment="1">
      <alignment horizontal="right" vertical="center" wrapText="1"/>
    </xf>
    <xf numFmtId="49" fontId="7" fillId="33" borderId="20" xfId="0" applyNumberFormat="1" applyFont="1" applyFill="1" applyBorder="1" applyAlignment="1">
      <alignment horizontal="left" vertical="center" wrapText="1"/>
    </xf>
    <xf numFmtId="4" fontId="7" fillId="33" borderId="33" xfId="0" applyNumberFormat="1" applyFont="1" applyFill="1" applyBorder="1" applyAlignment="1">
      <alignment horizontal="right" vertical="center" wrapText="1"/>
    </xf>
    <xf numFmtId="4" fontId="9" fillId="0" borderId="33" xfId="0" applyNumberFormat="1" applyFont="1" applyBorder="1" applyAlignment="1">
      <alignment vertical="center"/>
    </xf>
    <xf numFmtId="4" fontId="9" fillId="0" borderId="33" xfId="0" applyNumberFormat="1" applyFont="1" applyFill="1" applyBorder="1" applyAlignment="1">
      <alignment vertical="center"/>
    </xf>
    <xf numFmtId="4" fontId="7" fillId="33" borderId="33" xfId="0" applyNumberFormat="1" applyFont="1" applyFill="1" applyBorder="1" applyAlignment="1">
      <alignment vertical="center"/>
    </xf>
    <xf numFmtId="49" fontId="9" fillId="0" borderId="20" xfId="0" applyNumberFormat="1" applyFont="1" applyFill="1" applyBorder="1" applyAlignment="1">
      <alignment horizontal="left" vertical="center" wrapText="1"/>
    </xf>
    <xf numFmtId="4" fontId="9" fillId="36" borderId="33" xfId="0" applyNumberFormat="1" applyFont="1" applyFill="1" applyBorder="1" applyAlignment="1">
      <alignment vertical="center"/>
    </xf>
    <xf numFmtId="4" fontId="9" fillId="0" borderId="33" xfId="0" applyNumberFormat="1" applyFont="1" applyFill="1" applyBorder="1" applyAlignment="1">
      <alignment horizontal="right" vertical="center"/>
    </xf>
    <xf numFmtId="0" fontId="7" fillId="33" borderId="20" xfId="54" applyFont="1" applyFill="1" applyBorder="1" applyAlignment="1">
      <alignment vertical="top" wrapText="1"/>
      <protection/>
    </xf>
    <xf numFmtId="4" fontId="7" fillId="33" borderId="33" xfId="54" applyNumberFormat="1" applyFont="1" applyFill="1" applyBorder="1" applyAlignment="1">
      <alignment horizontal="right" vertical="top" wrapText="1"/>
      <protection/>
    </xf>
    <xf numFmtId="4" fontId="9" fillId="0" borderId="33" xfId="54" applyNumberFormat="1" applyFont="1" applyBorder="1" applyAlignment="1">
      <alignment horizontal="right" vertical="center" wrapText="1"/>
      <protection/>
    </xf>
    <xf numFmtId="4" fontId="9" fillId="0" borderId="33" xfId="54" applyNumberFormat="1" applyFont="1" applyFill="1" applyBorder="1" applyAlignment="1">
      <alignment horizontal="right" vertical="top" wrapText="1"/>
      <protection/>
    </xf>
    <xf numFmtId="4" fontId="9" fillId="0" borderId="33" xfId="54" applyNumberFormat="1" applyFont="1" applyFill="1" applyBorder="1" applyAlignment="1">
      <alignment horizontal="right" vertical="center" wrapText="1"/>
      <protection/>
    </xf>
    <xf numFmtId="0" fontId="7" fillId="33" borderId="20" xfId="0" applyFont="1" applyFill="1" applyBorder="1" applyAlignment="1">
      <alignment vertical="top" wrapText="1"/>
    </xf>
    <xf numFmtId="4" fontId="9" fillId="0" borderId="45" xfId="0" applyNumberFormat="1" applyFont="1" applyFill="1" applyBorder="1" applyAlignment="1">
      <alignment horizontal="right" vertical="center" wrapText="1"/>
    </xf>
    <xf numFmtId="0" fontId="9" fillId="0" borderId="20" xfId="0" applyNumberFormat="1" applyFont="1" applyFill="1" applyBorder="1" applyAlignment="1">
      <alignment horizontal="left" vertical="center" wrapText="1"/>
    </xf>
    <xf numFmtId="49" fontId="22" fillId="33" borderId="20" xfId="0" applyNumberFormat="1" applyFont="1" applyFill="1" applyBorder="1" applyAlignment="1">
      <alignment horizontal="left" vertical="center" wrapText="1"/>
    </xf>
    <xf numFmtId="4" fontId="9" fillId="33" borderId="33" xfId="0" applyNumberFormat="1" applyFont="1" applyFill="1" applyBorder="1" applyAlignment="1">
      <alignment horizontal="right" vertical="center" wrapText="1"/>
    </xf>
    <xf numFmtId="49" fontId="12" fillId="33" borderId="20" xfId="0" applyNumberFormat="1" applyFont="1" applyFill="1" applyBorder="1" applyAlignment="1">
      <alignment horizontal="left" vertical="justify" wrapText="1"/>
    </xf>
    <xf numFmtId="11" fontId="7" fillId="33" borderId="20" xfId="0" applyNumberFormat="1" applyFont="1" applyFill="1" applyBorder="1" applyAlignment="1">
      <alignment horizontal="left" vertical="center" wrapText="1"/>
    </xf>
    <xf numFmtId="49" fontId="12" fillId="33" borderId="20" xfId="0" applyNumberFormat="1" applyFont="1" applyFill="1" applyBorder="1" applyAlignment="1">
      <alignment horizontal="left" vertical="center" wrapText="1"/>
    </xf>
    <xf numFmtId="0" fontId="7" fillId="35" borderId="20" xfId="0" applyFont="1" applyFill="1" applyBorder="1" applyAlignment="1">
      <alignment wrapText="1"/>
    </xf>
    <xf numFmtId="4" fontId="7" fillId="35" borderId="33" xfId="0" applyNumberFormat="1" applyFont="1" applyFill="1" applyBorder="1" applyAlignment="1">
      <alignment horizontal="right" vertical="center" wrapText="1"/>
    </xf>
    <xf numFmtId="4" fontId="7" fillId="35" borderId="44" xfId="0" applyNumberFormat="1" applyFont="1" applyFill="1" applyBorder="1" applyAlignment="1">
      <alignment horizontal="right" vertical="center" wrapText="1"/>
    </xf>
    <xf numFmtId="172" fontId="9" fillId="0" borderId="12" xfId="0" applyNumberFormat="1" applyFont="1" applyBorder="1" applyAlignment="1">
      <alignment horizontal="center" vertical="center" wrapText="1"/>
    </xf>
    <xf numFmtId="172" fontId="9" fillId="0" borderId="10" xfId="0" applyNumberFormat="1" applyFont="1" applyBorder="1" applyAlignment="1">
      <alignment horizontal="center" vertical="center" wrapText="1"/>
    </xf>
    <xf numFmtId="0" fontId="9" fillId="36" borderId="12" xfId="53" applyFont="1" applyFill="1" applyBorder="1" applyAlignment="1">
      <alignment horizontal="center" vertical="center" wrapText="1"/>
      <protection/>
    </xf>
    <xf numFmtId="0" fontId="9" fillId="0" borderId="51" xfId="0" applyFont="1" applyFill="1" applyBorder="1" applyAlignment="1">
      <alignment vertical="top" wrapText="1"/>
    </xf>
    <xf numFmtId="0" fontId="9" fillId="0" borderId="51" xfId="0" applyFont="1" applyBorder="1" applyAlignment="1">
      <alignment wrapText="1"/>
    </xf>
    <xf numFmtId="0" fontId="9" fillId="19" borderId="12" xfId="53" applyFont="1" applyFill="1" applyBorder="1" applyAlignment="1">
      <alignment horizontal="center" wrapText="1"/>
      <protection/>
    </xf>
    <xf numFmtId="0" fontId="7" fillId="19" borderId="12" xfId="53" applyFont="1" applyFill="1" applyBorder="1" applyAlignment="1">
      <alignment horizontal="center" wrapText="1"/>
      <protection/>
    </xf>
    <xf numFmtId="4" fontId="9" fillId="19" borderId="12" xfId="53" applyNumberFormat="1" applyFont="1" applyFill="1" applyBorder="1" applyAlignment="1">
      <alignment horizontal="center" wrapText="1"/>
      <protection/>
    </xf>
    <xf numFmtId="0" fontId="9" fillId="7" borderId="12" xfId="53" applyFont="1" applyFill="1" applyBorder="1" applyAlignment="1">
      <alignment horizontal="center" wrapText="1"/>
      <protection/>
    </xf>
    <xf numFmtId="4" fontId="9" fillId="7" borderId="12" xfId="53" applyNumberFormat="1" applyFont="1" applyFill="1" applyBorder="1" applyAlignment="1">
      <alignment horizontal="center" wrapText="1"/>
      <protection/>
    </xf>
    <xf numFmtId="0" fontId="9" fillId="7" borderId="12" xfId="0" applyFont="1" applyFill="1" applyBorder="1" applyAlignment="1">
      <alignment horizontal="center" vertical="top" wrapText="1"/>
    </xf>
    <xf numFmtId="0" fontId="9" fillId="7" borderId="12" xfId="0" applyFont="1" applyFill="1" applyBorder="1" applyAlignment="1">
      <alignment wrapText="1"/>
    </xf>
    <xf numFmtId="4" fontId="9" fillId="7" borderId="12" xfId="53" applyNumberFormat="1" applyFont="1" applyFill="1" applyBorder="1" applyAlignment="1">
      <alignment horizontal="center" vertical="top" wrapText="1"/>
      <protection/>
    </xf>
    <xf numFmtId="4" fontId="9" fillId="19" borderId="12" xfId="53" applyNumberFormat="1" applyFont="1" applyFill="1" applyBorder="1" applyAlignment="1">
      <alignment horizontal="center" vertical="top" wrapText="1"/>
      <protection/>
    </xf>
    <xf numFmtId="0" fontId="9" fillId="7" borderId="12" xfId="53" applyFont="1" applyFill="1" applyBorder="1" applyAlignment="1">
      <alignment horizontal="center" vertical="center" wrapText="1"/>
      <protection/>
    </xf>
    <xf numFmtId="0" fontId="9" fillId="7" borderId="12" xfId="53" applyFont="1" applyFill="1" applyBorder="1" applyAlignment="1">
      <alignment wrapText="1"/>
      <protection/>
    </xf>
    <xf numFmtId="0" fontId="9" fillId="0" borderId="41" xfId="53" applyFont="1" applyBorder="1" applyAlignment="1">
      <alignment horizontal="center" vertical="center" wrapText="1"/>
      <protection/>
    </xf>
    <xf numFmtId="0" fontId="9" fillId="0" borderId="41" xfId="53" applyFont="1" applyBorder="1" applyAlignment="1">
      <alignment wrapText="1"/>
      <protection/>
    </xf>
    <xf numFmtId="4" fontId="9" fillId="0" borderId="41" xfId="53" applyNumberFormat="1" applyFont="1" applyFill="1" applyBorder="1" applyAlignment="1">
      <alignment horizontal="center" vertical="top" wrapText="1"/>
      <protection/>
    </xf>
    <xf numFmtId="0" fontId="9" fillId="19" borderId="39" xfId="0" applyFont="1" applyFill="1" applyBorder="1" applyAlignment="1">
      <alignment horizontal="center" vertical="top" wrapText="1"/>
    </xf>
    <xf numFmtId="4" fontId="9" fillId="19" borderId="39" xfId="53" applyNumberFormat="1" applyFont="1" applyFill="1" applyBorder="1" applyAlignment="1">
      <alignment horizontal="center" vertical="top" wrapText="1"/>
      <protection/>
    </xf>
    <xf numFmtId="49" fontId="9" fillId="7" borderId="21" xfId="53" applyNumberFormat="1" applyFont="1" applyFill="1" applyBorder="1" applyAlignment="1">
      <alignment horizontal="center" vertical="center" wrapText="1"/>
      <protection/>
    </xf>
    <xf numFmtId="0" fontId="9" fillId="7" borderId="21" xfId="53" applyFont="1" applyFill="1" applyBorder="1" applyAlignment="1">
      <alignment horizontal="center" vertical="top" wrapText="1"/>
      <protection/>
    </xf>
    <xf numFmtId="4" fontId="9" fillId="7" borderId="39" xfId="53" applyNumberFormat="1" applyFont="1" applyFill="1" applyBorder="1" applyAlignment="1">
      <alignment horizontal="center" vertical="top" wrapText="1"/>
      <protection/>
    </xf>
    <xf numFmtId="4" fontId="9" fillId="0" borderId="39" xfId="53" applyNumberFormat="1" applyFont="1" applyFill="1" applyBorder="1" applyAlignment="1">
      <alignment horizontal="center" vertical="top" wrapText="1"/>
      <protection/>
    </xf>
    <xf numFmtId="0" fontId="9" fillId="7" borderId="39" xfId="53" applyFont="1" applyFill="1" applyBorder="1" applyAlignment="1">
      <alignment horizontal="center" vertical="center" wrapText="1"/>
      <protection/>
    </xf>
    <xf numFmtId="0" fontId="9" fillId="7" borderId="39" xfId="53" applyFont="1" applyFill="1" applyBorder="1" applyAlignment="1">
      <alignment vertical="top" wrapText="1"/>
      <protection/>
    </xf>
    <xf numFmtId="0" fontId="9" fillId="0" borderId="39" xfId="53" applyFont="1" applyBorder="1" applyAlignment="1">
      <alignment horizontal="center" vertical="center" wrapText="1"/>
      <protection/>
    </xf>
    <xf numFmtId="0" fontId="9" fillId="0" borderId="39" xfId="53" applyFont="1" applyBorder="1" applyAlignment="1">
      <alignment vertical="top" wrapText="1"/>
      <protection/>
    </xf>
    <xf numFmtId="4" fontId="9" fillId="0" borderId="39" xfId="53" applyNumberFormat="1" applyFont="1" applyBorder="1" applyAlignment="1">
      <alignment horizontal="center" vertical="top" wrapText="1"/>
      <protection/>
    </xf>
    <xf numFmtId="4" fontId="9" fillId="7" borderId="39" xfId="53" applyNumberFormat="1" applyFont="1" applyFill="1" applyBorder="1" applyAlignment="1">
      <alignment horizontal="center" wrapText="1"/>
      <protection/>
    </xf>
    <xf numFmtId="0" fontId="9" fillId="7" borderId="39" xfId="53" applyFont="1" applyFill="1" applyBorder="1" applyAlignment="1">
      <alignment horizontal="center"/>
      <protection/>
    </xf>
    <xf numFmtId="0" fontId="9" fillId="7" borderId="39" xfId="53" applyFont="1" applyFill="1" applyBorder="1" applyAlignment="1">
      <alignment wrapText="1"/>
      <protection/>
    </xf>
    <xf numFmtId="4" fontId="9" fillId="7" borderId="39" xfId="53" applyNumberFormat="1" applyFont="1" applyFill="1" applyBorder="1" applyAlignment="1">
      <alignment horizontal="center"/>
      <protection/>
    </xf>
    <xf numFmtId="0" fontId="9" fillId="0" borderId="52" xfId="53" applyFont="1" applyBorder="1" applyAlignment="1">
      <alignment horizontal="center" vertical="center" wrapText="1"/>
      <protection/>
    </xf>
    <xf numFmtId="0" fontId="9" fillId="0" borderId="52" xfId="53" applyFont="1" applyBorder="1" applyAlignment="1">
      <alignment wrapText="1"/>
      <protection/>
    </xf>
    <xf numFmtId="4" fontId="9" fillId="0" borderId="52" xfId="53" applyNumberFormat="1" applyFont="1" applyBorder="1" applyAlignment="1">
      <alignment horizontal="center" vertical="top" wrapText="1"/>
      <protection/>
    </xf>
    <xf numFmtId="0" fontId="9" fillId="19" borderId="12" xfId="53" applyFont="1" applyFill="1" applyBorder="1" applyAlignment="1">
      <alignment horizontal="center" vertical="center" wrapText="1"/>
      <protection/>
    </xf>
    <xf numFmtId="0" fontId="9" fillId="19" borderId="12" xfId="53" applyFont="1" applyFill="1" applyBorder="1" applyAlignment="1">
      <alignment wrapText="1"/>
      <protection/>
    </xf>
    <xf numFmtId="4" fontId="9" fillId="7" borderId="12" xfId="53" applyNumberFormat="1" applyFont="1" applyFill="1" applyBorder="1" applyAlignment="1">
      <alignment horizontal="center"/>
      <protection/>
    </xf>
    <xf numFmtId="0" fontId="9" fillId="19" borderId="39" xfId="53" applyFont="1" applyFill="1" applyBorder="1" applyAlignment="1">
      <alignment horizontal="center" vertical="center" wrapText="1"/>
      <protection/>
    </xf>
    <xf numFmtId="0" fontId="9" fillId="19" borderId="39" xfId="53" applyFont="1" applyFill="1" applyBorder="1" applyAlignment="1">
      <alignment wrapText="1"/>
      <protection/>
    </xf>
    <xf numFmtId="0" fontId="9" fillId="0" borderId="39" xfId="53" applyFont="1" applyBorder="1" applyAlignment="1">
      <alignment wrapText="1"/>
      <protection/>
    </xf>
    <xf numFmtId="0" fontId="9" fillId="0" borderId="39" xfId="53" applyFont="1" applyBorder="1" applyAlignment="1">
      <alignment horizontal="left" vertical="top" wrapText="1"/>
      <protection/>
    </xf>
    <xf numFmtId="4" fontId="9" fillId="14" borderId="39" xfId="53" applyNumberFormat="1" applyFont="1" applyFill="1" applyBorder="1" applyAlignment="1">
      <alignment horizontal="center" vertical="top" wrapText="1"/>
      <protection/>
    </xf>
    <xf numFmtId="0" fontId="9" fillId="36" borderId="39" xfId="53" applyFont="1" applyFill="1" applyBorder="1" applyAlignment="1">
      <alignment horizontal="center" vertical="center" wrapText="1"/>
      <protection/>
    </xf>
    <xf numFmtId="0" fontId="9" fillId="36" borderId="39" xfId="53" applyFont="1" applyFill="1" applyBorder="1" applyAlignment="1">
      <alignment horizontal="center" vertical="top" wrapText="1"/>
      <protection/>
    </xf>
    <xf numFmtId="4" fontId="9" fillId="36" borderId="39" xfId="53" applyNumberFormat="1" applyFont="1" applyFill="1" applyBorder="1" applyAlignment="1">
      <alignment horizontal="center" vertical="top" wrapText="1"/>
      <protection/>
    </xf>
    <xf numFmtId="0" fontId="9" fillId="19" borderId="12" xfId="53" applyFont="1" applyFill="1" applyBorder="1" applyAlignment="1">
      <alignment horizontal="center"/>
      <protection/>
    </xf>
    <xf numFmtId="4" fontId="9" fillId="19" borderId="12" xfId="53" applyNumberFormat="1" applyFont="1" applyFill="1" applyBorder="1" applyAlignment="1">
      <alignment horizontal="center"/>
      <protection/>
    </xf>
    <xf numFmtId="0" fontId="9" fillId="7" borderId="12" xfId="53" applyFont="1" applyFill="1" applyBorder="1" applyAlignment="1">
      <alignment horizontal="center"/>
      <protection/>
    </xf>
    <xf numFmtId="0" fontId="9" fillId="0" borderId="53" xfId="53" applyFont="1" applyBorder="1" applyAlignment="1">
      <alignment horizontal="center" vertical="center" wrapText="1"/>
      <protection/>
    </xf>
    <xf numFmtId="0" fontId="9" fillId="0" borderId="54" xfId="53" applyFont="1" applyFill="1" applyBorder="1" applyAlignment="1">
      <alignment vertical="top" wrapText="1"/>
      <protection/>
    </xf>
    <xf numFmtId="0" fontId="9" fillId="19" borderId="12" xfId="53" applyFont="1" applyFill="1" applyBorder="1" applyAlignment="1">
      <alignment vertical="top" wrapText="1"/>
      <protection/>
    </xf>
    <xf numFmtId="0" fontId="9" fillId="7" borderId="12" xfId="53" applyFont="1" applyFill="1" applyBorder="1" applyAlignment="1">
      <alignment vertical="top" wrapText="1"/>
      <protection/>
    </xf>
    <xf numFmtId="0" fontId="9" fillId="19" borderId="39" xfId="53" applyFont="1" applyFill="1" applyBorder="1" applyAlignment="1">
      <alignment vertical="top" wrapText="1"/>
      <protection/>
    </xf>
    <xf numFmtId="0" fontId="9" fillId="36" borderId="32" xfId="53" applyNumberFormat="1" applyFont="1" applyFill="1" applyBorder="1" applyAlignment="1">
      <alignment vertical="center" wrapText="1"/>
      <protection/>
    </xf>
    <xf numFmtId="4" fontId="7" fillId="36" borderId="12" xfId="53" applyNumberFormat="1" applyFont="1" applyFill="1" applyBorder="1" applyAlignment="1">
      <alignment horizontal="center" vertical="top" wrapText="1"/>
      <protection/>
    </xf>
    <xf numFmtId="0" fontId="9" fillId="19" borderId="0" xfId="53" applyNumberFormat="1" applyFont="1" applyFill="1" applyBorder="1" applyAlignment="1">
      <alignment vertical="top" wrapText="1"/>
      <protection/>
    </xf>
    <xf numFmtId="0" fontId="9" fillId="7" borderId="12" xfId="53" applyNumberFormat="1" applyFont="1" applyFill="1" applyBorder="1" applyAlignment="1">
      <alignment vertical="top" wrapText="1"/>
      <protection/>
    </xf>
    <xf numFmtId="0" fontId="9" fillId="36" borderId="12" xfId="53" applyNumberFormat="1" applyFont="1" applyFill="1" applyBorder="1" applyAlignment="1">
      <alignment vertical="top" wrapText="1"/>
      <protection/>
    </xf>
    <xf numFmtId="4" fontId="9" fillId="36" borderId="10" xfId="53" applyNumberFormat="1" applyFont="1" applyFill="1" applyBorder="1" applyAlignment="1">
      <alignment horizontal="center" vertical="top" wrapText="1"/>
      <protection/>
    </xf>
    <xf numFmtId="0" fontId="7" fillId="36" borderId="21" xfId="53" applyFont="1" applyFill="1" applyBorder="1" applyAlignment="1">
      <alignment horizontal="center" vertical="center" wrapText="1"/>
      <protection/>
    </xf>
    <xf numFmtId="0" fontId="9" fillId="35" borderId="14" xfId="0" applyFont="1" applyFill="1" applyBorder="1" applyAlignment="1">
      <alignment horizontal="center" vertical="center" wrapText="1"/>
    </xf>
    <xf numFmtId="4" fontId="9" fillId="35" borderId="26" xfId="0" applyNumberFormat="1" applyFont="1" applyFill="1" applyBorder="1" applyAlignment="1">
      <alignment horizontal="center" vertical="center" wrapText="1"/>
    </xf>
    <xf numFmtId="0" fontId="9" fillId="0" borderId="53" xfId="53" applyFont="1" applyBorder="1" applyAlignment="1">
      <alignment wrapText="1"/>
      <protection/>
    </xf>
    <xf numFmtId="4" fontId="9" fillId="0" borderId="55" xfId="53" applyNumberFormat="1" applyFont="1" applyFill="1" applyBorder="1" applyAlignment="1">
      <alignment horizontal="center" vertical="top" wrapText="1"/>
      <protection/>
    </xf>
    <xf numFmtId="0" fontId="9" fillId="13" borderId="12" xfId="53" applyFont="1" applyFill="1" applyBorder="1" applyAlignment="1">
      <alignment horizontal="center" vertical="center" wrapText="1"/>
      <protection/>
    </xf>
    <xf numFmtId="0" fontId="9" fillId="13" borderId="12" xfId="53" applyFont="1" applyFill="1" applyBorder="1" applyAlignment="1">
      <alignment wrapText="1"/>
      <protection/>
    </xf>
    <xf numFmtId="4" fontId="9" fillId="13" borderId="12" xfId="53" applyNumberFormat="1" applyFont="1" applyFill="1" applyBorder="1" applyAlignment="1">
      <alignment horizontal="center" vertical="top" wrapText="1"/>
      <protection/>
    </xf>
    <xf numFmtId="0" fontId="9" fillId="13" borderId="12" xfId="0" applyFont="1" applyFill="1" applyBorder="1" applyAlignment="1">
      <alignment horizontal="center" vertical="center" wrapText="1"/>
    </xf>
    <xf numFmtId="4" fontId="9" fillId="0" borderId="13" xfId="0" applyNumberFormat="1" applyFont="1" applyBorder="1" applyAlignment="1">
      <alignment vertical="center"/>
    </xf>
    <xf numFmtId="4" fontId="9" fillId="0" borderId="14" xfId="0" applyNumberFormat="1" applyFont="1" applyBorder="1" applyAlignment="1">
      <alignment vertical="center"/>
    </xf>
    <xf numFmtId="0" fontId="7" fillId="35" borderId="20" xfId="0" applyFont="1" applyFill="1" applyBorder="1" applyAlignment="1">
      <alignment vertical="top" wrapText="1"/>
    </xf>
    <xf numFmtId="2" fontId="7" fillId="35" borderId="13" xfId="0" applyNumberFormat="1" applyFont="1" applyFill="1" applyBorder="1" applyAlignment="1">
      <alignment horizontal="center" vertical="center" wrapText="1"/>
    </xf>
    <xf numFmtId="4" fontId="7" fillId="35" borderId="33" xfId="0" applyNumberFormat="1" applyFont="1" applyFill="1" applyBorder="1" applyAlignment="1">
      <alignment vertical="center"/>
    </xf>
    <xf numFmtId="49" fontId="7" fillId="34" borderId="56" xfId="0" applyNumberFormat="1" applyFont="1" applyFill="1" applyBorder="1" applyAlignment="1">
      <alignment horizontal="left" vertical="center" wrapText="1"/>
    </xf>
    <xf numFmtId="49" fontId="7" fillId="34" borderId="57" xfId="0" applyNumberFormat="1" applyFont="1" applyFill="1" applyBorder="1" applyAlignment="1">
      <alignment horizontal="center" vertical="center" wrapText="1"/>
    </xf>
    <xf numFmtId="4" fontId="7" fillId="34" borderId="57" xfId="0" applyNumberFormat="1" applyFont="1" applyFill="1" applyBorder="1" applyAlignment="1">
      <alignment horizontal="right" vertical="center" wrapText="1"/>
    </xf>
    <xf numFmtId="4" fontId="7" fillId="34" borderId="58" xfId="0" applyNumberFormat="1" applyFont="1" applyFill="1" applyBorder="1" applyAlignment="1">
      <alignment horizontal="right" vertical="center" wrapText="1"/>
    </xf>
    <xf numFmtId="0" fontId="7" fillId="35" borderId="13" xfId="0" applyFont="1" applyFill="1" applyBorder="1" applyAlignment="1">
      <alignment vertical="top" wrapText="1"/>
    </xf>
    <xf numFmtId="4" fontId="9" fillId="35" borderId="12" xfId="53" applyNumberFormat="1" applyFont="1" applyFill="1" applyBorder="1" applyAlignment="1">
      <alignment horizontal="center" wrapText="1"/>
      <protection/>
    </xf>
    <xf numFmtId="0" fontId="9" fillId="35" borderId="12" xfId="0" applyFont="1" applyFill="1" applyBorder="1" applyAlignment="1">
      <alignment horizontal="center" vertical="top" wrapText="1"/>
    </xf>
    <xf numFmtId="0" fontId="7" fillId="35" borderId="12" xfId="0" applyFont="1" applyFill="1" applyBorder="1" applyAlignment="1">
      <alignment wrapText="1"/>
    </xf>
    <xf numFmtId="4" fontId="9" fillId="35" borderId="12" xfId="53" applyNumberFormat="1" applyFont="1" applyFill="1" applyBorder="1" applyAlignment="1">
      <alignment horizontal="center" vertical="top" wrapText="1"/>
      <protection/>
    </xf>
    <xf numFmtId="0" fontId="7" fillId="35" borderId="12" xfId="53" applyFont="1" applyFill="1" applyBorder="1" applyAlignment="1">
      <alignment horizontal="center" vertical="center" wrapText="1"/>
      <protection/>
    </xf>
    <xf numFmtId="0" fontId="7" fillId="35" borderId="12" xfId="53" applyFont="1" applyFill="1" applyBorder="1" applyAlignment="1">
      <alignment wrapText="1"/>
      <protection/>
    </xf>
    <xf numFmtId="0" fontId="9" fillId="35" borderId="59" xfId="0" applyFont="1" applyFill="1" applyBorder="1" applyAlignment="1">
      <alignment horizontal="center" vertical="top" wrapText="1"/>
    </xf>
    <xf numFmtId="0" fontId="7" fillId="35" borderId="59" xfId="0" applyFont="1" applyFill="1" applyBorder="1" applyAlignment="1">
      <alignment wrapText="1"/>
    </xf>
    <xf numFmtId="4" fontId="9" fillId="35" borderId="59" xfId="53" applyNumberFormat="1" applyFont="1" applyFill="1" applyBorder="1" applyAlignment="1">
      <alignment horizontal="center" vertical="top" wrapText="1"/>
      <protection/>
    </xf>
    <xf numFmtId="0" fontId="9" fillId="19" borderId="39" xfId="0" applyFont="1" applyFill="1" applyBorder="1" applyAlignment="1">
      <alignment wrapText="1"/>
    </xf>
    <xf numFmtId="0" fontId="9" fillId="35" borderId="12" xfId="53" applyFont="1" applyFill="1" applyBorder="1" applyAlignment="1">
      <alignment horizontal="center" vertical="center" wrapText="1"/>
      <protection/>
    </xf>
    <xf numFmtId="0" fontId="9" fillId="35" borderId="39" xfId="53" applyFont="1" applyFill="1" applyBorder="1" applyAlignment="1">
      <alignment horizontal="center" vertical="center" wrapText="1"/>
      <protection/>
    </xf>
    <xf numFmtId="0" fontId="7" fillId="35" borderId="39" xfId="53" applyFont="1" applyFill="1" applyBorder="1" applyAlignment="1">
      <alignment wrapText="1"/>
      <protection/>
    </xf>
    <xf numFmtId="4" fontId="9" fillId="35" borderId="39" xfId="53" applyNumberFormat="1" applyFont="1" applyFill="1" applyBorder="1" applyAlignment="1">
      <alignment horizontal="center" vertical="top" wrapText="1"/>
      <protection/>
    </xf>
    <xf numFmtId="0" fontId="7" fillId="35" borderId="32" xfId="53" applyNumberFormat="1" applyFont="1" applyFill="1" applyBorder="1" applyAlignment="1">
      <alignment vertical="center" wrapText="1"/>
      <protection/>
    </xf>
    <xf numFmtId="0" fontId="9" fillId="35" borderId="12" xfId="53" applyNumberFormat="1" applyFont="1" applyFill="1" applyBorder="1" applyAlignment="1">
      <alignment vertical="top" wrapText="1"/>
      <protection/>
    </xf>
    <xf numFmtId="0" fontId="7" fillId="35" borderId="39" xfId="53" applyFont="1" applyFill="1" applyBorder="1" applyAlignment="1">
      <alignment horizontal="center" vertical="center" wrapText="1"/>
      <protection/>
    </xf>
    <xf numFmtId="4" fontId="7" fillId="35" borderId="39" xfId="53" applyNumberFormat="1" applyFont="1" applyFill="1" applyBorder="1" applyAlignment="1">
      <alignment horizontal="center" vertical="top" wrapText="1"/>
      <protection/>
    </xf>
    <xf numFmtId="0" fontId="7" fillId="35" borderId="12" xfId="53" applyFont="1" applyFill="1" applyBorder="1" applyAlignment="1">
      <alignment horizontal="center"/>
      <protection/>
    </xf>
    <xf numFmtId="4" fontId="9" fillId="0" borderId="60" xfId="0" applyNumberFormat="1" applyFont="1" applyBorder="1" applyAlignment="1">
      <alignment horizontal="center" vertical="center" wrapText="1"/>
    </xf>
    <xf numFmtId="4" fontId="9" fillId="35" borderId="14" xfId="0" applyNumberFormat="1" applyFont="1" applyFill="1" applyBorder="1" applyAlignment="1">
      <alignment horizontal="center" vertical="center" wrapText="1"/>
    </xf>
    <xf numFmtId="4" fontId="9" fillId="35" borderId="45" xfId="0" applyNumberFormat="1" applyFont="1" applyFill="1" applyBorder="1" applyAlignment="1">
      <alignment horizontal="center" vertical="center" wrapText="1"/>
    </xf>
    <xf numFmtId="4" fontId="9" fillId="33" borderId="61" xfId="0" applyNumberFormat="1" applyFont="1" applyFill="1" applyBorder="1" applyAlignment="1">
      <alignment horizontal="center" vertical="center" wrapText="1"/>
    </xf>
    <xf numFmtId="0" fontId="9" fillId="33" borderId="13" xfId="0" applyFont="1" applyFill="1" applyBorder="1" applyAlignment="1">
      <alignment vertical="top" wrapText="1"/>
    </xf>
    <xf numFmtId="49" fontId="9" fillId="36" borderId="14" xfId="0" applyNumberFormat="1" applyFont="1" applyFill="1" applyBorder="1" applyAlignment="1">
      <alignment horizontal="center" vertical="center" wrapText="1"/>
    </xf>
    <xf numFmtId="0" fontId="8" fillId="0" borderId="25" xfId="0" applyFont="1" applyBorder="1" applyAlignment="1">
      <alignment horizontal="center" vertical="center" wrapText="1"/>
    </xf>
    <xf numFmtId="0" fontId="7" fillId="0" borderId="62" xfId="0" applyFont="1" applyBorder="1" applyAlignment="1">
      <alignment horizontal="center" vertical="center" wrapText="1"/>
    </xf>
    <xf numFmtId="2" fontId="7" fillId="0" borderId="45" xfId="0" applyNumberFormat="1" applyFont="1" applyBorder="1" applyAlignment="1">
      <alignment horizontal="centerContinuous" vertical="center" wrapText="1"/>
    </xf>
    <xf numFmtId="49" fontId="7" fillId="33" borderId="34"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4" fontId="7" fillId="33" borderId="63" xfId="0" applyNumberFormat="1" applyFont="1" applyFill="1" applyBorder="1" applyAlignment="1">
      <alignment horizontal="center" vertical="center" wrapText="1"/>
    </xf>
    <xf numFmtId="0" fontId="9" fillId="35" borderId="20" xfId="0" applyFont="1" applyFill="1" applyBorder="1" applyAlignment="1">
      <alignment vertical="center" wrapText="1"/>
    </xf>
    <xf numFmtId="0" fontId="7" fillId="0" borderId="37" xfId="0" applyFont="1" applyBorder="1" applyAlignment="1">
      <alignment horizontal="center" vertical="center" wrapText="1"/>
    </xf>
    <xf numFmtId="2" fontId="7" fillId="0" borderId="31" xfId="0" applyNumberFormat="1" applyFont="1" applyBorder="1" applyAlignment="1">
      <alignment horizontal="centerContinuous" vertical="center" wrapText="1"/>
    </xf>
    <xf numFmtId="4" fontId="9" fillId="0" borderId="20" xfId="0" applyNumberFormat="1" applyFont="1" applyFill="1" applyBorder="1" applyAlignment="1">
      <alignment wrapText="1"/>
    </xf>
    <xf numFmtId="4" fontId="9" fillId="0" borderId="61" xfId="0" applyNumberFormat="1" applyFont="1" applyBorder="1" applyAlignment="1">
      <alignment horizontal="center" vertical="center" wrapText="1"/>
    </xf>
    <xf numFmtId="4" fontId="9" fillId="0" borderId="12" xfId="0" applyNumberFormat="1" applyFont="1" applyBorder="1" applyAlignment="1">
      <alignment/>
    </xf>
    <xf numFmtId="4" fontId="9" fillId="0" borderId="12" xfId="0" applyNumberFormat="1" applyFont="1" applyBorder="1" applyAlignment="1">
      <alignment horizontal="center" vertical="center" wrapText="1"/>
    </xf>
    <xf numFmtId="4" fontId="9" fillId="0" borderId="10" xfId="0" applyNumberFormat="1" applyFont="1" applyBorder="1" applyAlignment="1">
      <alignment horizontal="center" vertical="center" wrapText="1"/>
    </xf>
    <xf numFmtId="0" fontId="9" fillId="33" borderId="47" xfId="0" applyFont="1" applyFill="1" applyBorder="1" applyAlignment="1">
      <alignment vertical="top" wrapText="1"/>
    </xf>
    <xf numFmtId="0" fontId="9" fillId="19" borderId="54" xfId="53" applyFont="1" applyFill="1" applyBorder="1" applyAlignment="1">
      <alignment vertical="top" wrapText="1"/>
      <protection/>
    </xf>
    <xf numFmtId="0" fontId="9" fillId="7" borderId="54" xfId="53" applyFont="1" applyFill="1" applyBorder="1" applyAlignment="1">
      <alignment vertical="top" wrapText="1"/>
      <protection/>
    </xf>
    <xf numFmtId="0" fontId="9" fillId="36" borderId="14" xfId="0" applyFont="1" applyFill="1" applyBorder="1" applyAlignment="1">
      <alignment horizontal="center" vertical="center" wrapText="1"/>
    </xf>
    <xf numFmtId="4" fontId="9" fillId="36" borderId="14" xfId="0" applyNumberFormat="1" applyFont="1" applyFill="1" applyBorder="1" applyAlignment="1">
      <alignment horizontal="center" vertical="center" wrapText="1"/>
    </xf>
    <xf numFmtId="0" fontId="9" fillId="0" borderId="13" xfId="0" applyFont="1" applyFill="1" applyBorder="1" applyAlignment="1">
      <alignment wrapText="1"/>
    </xf>
    <xf numFmtId="4" fontId="7" fillId="33" borderId="11" xfId="0" applyNumberFormat="1" applyFont="1" applyFill="1" applyBorder="1" applyAlignment="1">
      <alignment horizontal="center" vertical="center" wrapText="1"/>
    </xf>
    <xf numFmtId="0" fontId="7" fillId="33" borderId="56" xfId="0" applyFont="1" applyFill="1" applyBorder="1" applyAlignment="1">
      <alignment vertical="top" wrapText="1"/>
    </xf>
    <xf numFmtId="49" fontId="7" fillId="33" borderId="57" xfId="0" applyNumberFormat="1" applyFont="1" applyFill="1" applyBorder="1" applyAlignment="1">
      <alignment horizontal="center" vertical="center" wrapText="1"/>
    </xf>
    <xf numFmtId="0" fontId="7" fillId="33" borderId="57" xfId="0" applyFont="1" applyFill="1" applyBorder="1" applyAlignment="1">
      <alignment horizontal="center" vertical="center" wrapText="1"/>
    </xf>
    <xf numFmtId="4" fontId="7" fillId="33" borderId="57" xfId="0" applyNumberFormat="1" applyFont="1" applyFill="1" applyBorder="1" applyAlignment="1">
      <alignment horizontal="center" vertical="center" wrapText="1"/>
    </xf>
    <xf numFmtId="0" fontId="9" fillId="0" borderId="51" xfId="0" applyFont="1" applyBorder="1" applyAlignment="1">
      <alignment vertical="top" wrapText="1"/>
    </xf>
    <xf numFmtId="0" fontId="9" fillId="35" borderId="59" xfId="53" applyFont="1" applyFill="1" applyBorder="1" applyAlignment="1">
      <alignment horizontal="center" vertical="center" wrapText="1"/>
      <protection/>
    </xf>
    <xf numFmtId="4" fontId="9" fillId="0" borderId="53" xfId="53" applyNumberFormat="1" applyFont="1" applyFill="1" applyBorder="1" applyAlignment="1">
      <alignment horizontal="center" vertical="top" wrapText="1"/>
      <protection/>
    </xf>
    <xf numFmtId="4" fontId="7" fillId="35" borderId="13" xfId="0" applyNumberFormat="1" applyFont="1" applyFill="1" applyBorder="1" applyAlignment="1">
      <alignment horizontal="right" vertical="center" wrapText="1"/>
    </xf>
    <xf numFmtId="4" fontId="9" fillId="0" borderId="33" xfId="0" applyNumberFormat="1" applyFont="1" applyBorder="1" applyAlignment="1">
      <alignment vertical="center" wrapText="1"/>
    </xf>
    <xf numFmtId="4" fontId="9" fillId="0" borderId="33" xfId="0" applyNumberFormat="1" applyFont="1" applyFill="1" applyBorder="1" applyAlignment="1">
      <alignment vertical="center" wrapText="1"/>
    </xf>
    <xf numFmtId="4" fontId="7" fillId="33" borderId="13" xfId="0" applyNumberFormat="1" applyFont="1" applyFill="1" applyBorder="1" applyAlignment="1">
      <alignment vertical="center" wrapText="1"/>
    </xf>
    <xf numFmtId="4" fontId="9" fillId="0" borderId="13" xfId="0" applyNumberFormat="1" applyFont="1" applyFill="1" applyBorder="1" applyAlignment="1">
      <alignment vertical="center" wrapText="1"/>
    </xf>
    <xf numFmtId="4" fontId="7" fillId="33" borderId="33" xfId="0" applyNumberFormat="1" applyFont="1" applyFill="1" applyBorder="1" applyAlignment="1">
      <alignment vertical="center" wrapText="1"/>
    </xf>
    <xf numFmtId="4" fontId="9" fillId="36" borderId="13" xfId="0" applyNumberFormat="1" applyFont="1" applyFill="1" applyBorder="1" applyAlignment="1">
      <alignment vertical="center" wrapText="1"/>
    </xf>
    <xf numFmtId="4" fontId="9" fillId="36" borderId="33" xfId="0" applyNumberFormat="1" applyFont="1" applyFill="1" applyBorder="1" applyAlignment="1">
      <alignment vertical="center" wrapText="1"/>
    </xf>
    <xf numFmtId="4" fontId="9" fillId="0" borderId="13" xfId="54" applyNumberFormat="1" applyFont="1" applyBorder="1" applyAlignment="1">
      <alignment horizontal="center" vertical="center" wrapText="1"/>
      <protection/>
    </xf>
    <xf numFmtId="4" fontId="9" fillId="0" borderId="13" xfId="54" applyNumberFormat="1" applyFont="1" applyFill="1" applyBorder="1" applyAlignment="1">
      <alignment horizontal="center" vertical="center" wrapText="1"/>
      <protection/>
    </xf>
    <xf numFmtId="4" fontId="7" fillId="35" borderId="13" xfId="0" applyNumberFormat="1" applyFont="1" applyFill="1" applyBorder="1" applyAlignment="1">
      <alignment horizontal="center" vertical="center" wrapText="1"/>
    </xf>
    <xf numFmtId="4" fontId="7" fillId="35" borderId="33" xfId="0" applyNumberFormat="1" applyFont="1" applyFill="1" applyBorder="1" applyAlignment="1">
      <alignment vertical="center" wrapText="1"/>
    </xf>
    <xf numFmtId="4" fontId="9" fillId="0" borderId="14" xfId="0" applyNumberFormat="1" applyFont="1" applyFill="1" applyBorder="1" applyAlignment="1">
      <alignment horizontal="center" vertical="center" wrapText="1"/>
    </xf>
    <xf numFmtId="4" fontId="9" fillId="0" borderId="13" xfId="0" applyNumberFormat="1" applyFont="1" applyBorder="1" applyAlignment="1">
      <alignment vertical="center" wrapText="1"/>
    </xf>
    <xf numFmtId="4" fontId="9" fillId="0" borderId="13" xfId="54" applyNumberFormat="1" applyFont="1" applyFill="1" applyBorder="1" applyAlignment="1">
      <alignment horizontal="center" vertical="top" wrapText="1"/>
      <protection/>
    </xf>
    <xf numFmtId="4" fontId="9" fillId="0" borderId="13" xfId="0" applyNumberFormat="1" applyFont="1" applyBorder="1" applyAlignment="1">
      <alignment horizontal="right" vertical="center" wrapText="1"/>
    </xf>
    <xf numFmtId="4" fontId="9" fillId="0" borderId="14" xfId="0" applyNumberFormat="1" applyFont="1" applyBorder="1" applyAlignment="1">
      <alignment horizontal="right" vertical="center" wrapText="1"/>
    </xf>
    <xf numFmtId="4" fontId="7" fillId="35" borderId="13" xfId="0" applyNumberFormat="1" applyFont="1" applyFill="1" applyBorder="1" applyAlignment="1">
      <alignment vertical="center" wrapText="1"/>
    </xf>
    <xf numFmtId="4" fontId="9" fillId="0" borderId="14" xfId="0" applyNumberFormat="1" applyFont="1" applyBorder="1" applyAlignment="1">
      <alignment vertical="center" wrapText="1"/>
    </xf>
    <xf numFmtId="0" fontId="9" fillId="0" borderId="13" xfId="0" applyFont="1" applyBorder="1" applyAlignment="1">
      <alignment vertical="center" wrapText="1"/>
    </xf>
    <xf numFmtId="0" fontId="9" fillId="0" borderId="51" xfId="0" applyFont="1" applyBorder="1" applyAlignment="1">
      <alignment vertical="center" wrapText="1"/>
    </xf>
    <xf numFmtId="0" fontId="9" fillId="0" borderId="14" xfId="0" applyFont="1" applyFill="1" applyBorder="1" applyAlignment="1">
      <alignment wrapText="1"/>
    </xf>
    <xf numFmtId="0" fontId="9" fillId="0" borderId="14" xfId="0" applyFont="1" applyFill="1" applyBorder="1" applyAlignment="1">
      <alignment horizontal="center" vertical="center" wrapText="1"/>
    </xf>
    <xf numFmtId="0" fontId="8" fillId="0" borderId="62" xfId="0" applyFont="1" applyBorder="1" applyAlignment="1">
      <alignment horizontal="center" vertical="center" wrapText="1"/>
    </xf>
    <xf numFmtId="2" fontId="8" fillId="0" borderId="45" xfId="0" applyNumberFormat="1" applyFont="1" applyBorder="1" applyAlignment="1">
      <alignment horizontal="centerContinuous" vertical="center" wrapText="1"/>
    </xf>
    <xf numFmtId="0" fontId="9" fillId="0" borderId="20" xfId="0" applyFont="1" applyBorder="1" applyAlignment="1">
      <alignment vertical="center" wrapText="1"/>
    </xf>
    <xf numFmtId="4" fontId="9" fillId="36" borderId="33" xfId="0" applyNumberFormat="1" applyFont="1" applyFill="1" applyBorder="1" applyAlignment="1">
      <alignment horizontal="center" vertical="center" wrapText="1"/>
    </xf>
    <xf numFmtId="4" fontId="9" fillId="36" borderId="45" xfId="0" applyNumberFormat="1" applyFont="1" applyFill="1" applyBorder="1" applyAlignment="1">
      <alignment horizontal="center" vertical="center" wrapText="1"/>
    </xf>
    <xf numFmtId="0" fontId="9" fillId="35" borderId="20" xfId="0" applyFont="1" applyFill="1" applyBorder="1" applyAlignment="1">
      <alignment wrapText="1"/>
    </xf>
    <xf numFmtId="0" fontId="9" fillId="35" borderId="19" xfId="0" applyFont="1" applyFill="1" applyBorder="1" applyAlignment="1">
      <alignment wrapText="1"/>
    </xf>
    <xf numFmtId="4" fontId="9" fillId="0" borderId="45" xfId="0" applyNumberFormat="1" applyFont="1" applyFill="1" applyBorder="1" applyAlignment="1">
      <alignment horizontal="center" vertical="center" wrapText="1"/>
    </xf>
    <xf numFmtId="4" fontId="9" fillId="0" borderId="18" xfId="0" applyNumberFormat="1" applyFont="1" applyFill="1" applyBorder="1" applyAlignment="1">
      <alignment horizontal="center" vertical="center" wrapText="1"/>
    </xf>
    <xf numFmtId="4" fontId="9" fillId="0" borderId="16" xfId="0" applyNumberFormat="1" applyFont="1" applyFill="1" applyBorder="1" applyAlignment="1">
      <alignment horizontal="center" vertical="center" wrapText="1"/>
    </xf>
    <xf numFmtId="43" fontId="9" fillId="0" borderId="0" xfId="63" applyNumberFormat="1" applyFont="1" applyFill="1" applyBorder="1" applyAlignment="1">
      <alignment horizontal="center" vertical="center" wrapText="1"/>
    </xf>
    <xf numFmtId="4" fontId="9" fillId="0" borderId="64" xfId="0" applyNumberFormat="1" applyFont="1" applyFill="1" applyBorder="1" applyAlignment="1">
      <alignment horizontal="center" vertical="center" wrapText="1"/>
    </xf>
    <xf numFmtId="4" fontId="9" fillId="36" borderId="26" xfId="0" applyNumberFormat="1" applyFont="1" applyFill="1" applyBorder="1" applyAlignment="1">
      <alignment horizontal="center" vertical="center" wrapText="1"/>
    </xf>
    <xf numFmtId="49" fontId="9" fillId="36" borderId="18" xfId="0" applyNumberFormat="1" applyFont="1" applyFill="1" applyBorder="1" applyAlignment="1">
      <alignment horizontal="center" vertical="center" wrapText="1"/>
    </xf>
    <xf numFmtId="4" fontId="9" fillId="36" borderId="36" xfId="0" applyNumberFormat="1" applyFont="1" applyFill="1" applyBorder="1" applyAlignment="1">
      <alignment horizontal="center" vertical="center" wrapText="1"/>
    </xf>
    <xf numFmtId="4" fontId="9" fillId="36" borderId="35" xfId="0" applyNumberFormat="1" applyFont="1" applyFill="1" applyBorder="1" applyAlignment="1">
      <alignment horizontal="center" vertical="center" wrapText="1"/>
    </xf>
    <xf numFmtId="0" fontId="9" fillId="36" borderId="12" xfId="0" applyFont="1" applyFill="1" applyBorder="1" applyAlignment="1">
      <alignment vertical="top" wrapText="1"/>
    </xf>
    <xf numFmtId="2" fontId="9" fillId="0" borderId="61" xfId="0" applyNumberFormat="1" applyFont="1" applyFill="1" applyBorder="1" applyAlignment="1">
      <alignment horizontal="center" vertical="center" wrapText="1"/>
    </xf>
    <xf numFmtId="4" fontId="9" fillId="0" borderId="44" xfId="0" applyNumberFormat="1" applyFont="1" applyBorder="1" applyAlignment="1">
      <alignment vertical="center"/>
    </xf>
    <xf numFmtId="0" fontId="9" fillId="36" borderId="20" xfId="0" applyFont="1" applyFill="1" applyBorder="1" applyAlignment="1">
      <alignment vertical="top" wrapText="1"/>
    </xf>
    <xf numFmtId="43" fontId="9" fillId="0" borderId="45" xfId="63" applyFont="1" applyFill="1" applyBorder="1" applyAlignment="1">
      <alignment horizontal="center" vertical="center"/>
    </xf>
    <xf numFmtId="4" fontId="9" fillId="0" borderId="44" xfId="0" applyNumberFormat="1" applyFont="1" applyFill="1" applyBorder="1" applyAlignment="1">
      <alignment horizontal="center" vertical="center"/>
    </xf>
    <xf numFmtId="0" fontId="7" fillId="33" borderId="56" xfId="0" applyFont="1" applyFill="1" applyBorder="1" applyAlignment="1">
      <alignment wrapText="1"/>
    </xf>
    <xf numFmtId="0" fontId="9" fillId="0" borderId="12" xfId="53" applyFont="1" applyFill="1" applyBorder="1" applyAlignment="1">
      <alignment horizontal="center" vertical="top" wrapText="1"/>
      <protection/>
    </xf>
    <xf numFmtId="4" fontId="7" fillId="35" borderId="12" xfId="53" applyNumberFormat="1" applyFont="1" applyFill="1" applyBorder="1" applyAlignment="1">
      <alignment horizontal="center"/>
      <protection/>
    </xf>
    <xf numFmtId="4" fontId="9" fillId="0" borderId="22" xfId="53" applyNumberFormat="1" applyFont="1" applyFill="1" applyBorder="1" applyAlignment="1">
      <alignment horizontal="center" vertical="top" wrapText="1"/>
      <protection/>
    </xf>
    <xf numFmtId="0" fontId="9" fillId="0" borderId="23" xfId="53" applyNumberFormat="1" applyFont="1" applyFill="1" applyBorder="1" applyAlignment="1">
      <alignment vertical="top" wrapText="1"/>
      <protection/>
    </xf>
    <xf numFmtId="0" fontId="9" fillId="0" borderId="23" xfId="53" applyFont="1" applyFill="1" applyBorder="1" applyAlignment="1">
      <alignment horizontal="center" vertical="center" wrapText="1"/>
      <protection/>
    </xf>
    <xf numFmtId="0" fontId="9" fillId="0" borderId="32" xfId="53" applyNumberFormat="1" applyFont="1" applyFill="1" applyBorder="1" applyAlignment="1">
      <alignment vertical="top" wrapText="1"/>
      <protection/>
    </xf>
    <xf numFmtId="0" fontId="9" fillId="0" borderId="53" xfId="53" applyFont="1" applyFill="1" applyBorder="1" applyAlignment="1">
      <alignment horizontal="center" vertical="center" wrapText="1"/>
      <protection/>
    </xf>
    <xf numFmtId="4" fontId="9" fillId="0" borderId="10" xfId="53" applyNumberFormat="1" applyFont="1" applyFill="1" applyBorder="1" applyAlignment="1">
      <alignment horizontal="center" vertical="top" wrapText="1"/>
      <protection/>
    </xf>
    <xf numFmtId="0" fontId="7" fillId="0" borderId="12" xfId="0" applyFont="1" applyBorder="1" applyAlignment="1">
      <alignment horizontal="center" vertical="center" wrapText="1"/>
    </xf>
    <xf numFmtId="4" fontId="7" fillId="33" borderId="27" xfId="0" applyNumberFormat="1" applyFont="1" applyFill="1" applyBorder="1" applyAlignment="1">
      <alignment/>
    </xf>
    <xf numFmtId="49" fontId="9" fillId="0" borderId="51" xfId="0" applyNumberFormat="1" applyFont="1" applyBorder="1" applyAlignment="1">
      <alignment horizontal="center" vertical="center" wrapText="1"/>
    </xf>
    <xf numFmtId="0" fontId="9" fillId="0" borderId="13" xfId="0" applyFont="1" applyBorder="1" applyAlignment="1">
      <alignment horizontal="left" vertical="center" wrapText="1"/>
    </xf>
    <xf numFmtId="4" fontId="9" fillId="0" borderId="33" xfId="0" applyNumberFormat="1" applyFont="1" applyFill="1" applyBorder="1" applyAlignment="1">
      <alignment horizontal="center" vertical="center"/>
    </xf>
    <xf numFmtId="43" fontId="9" fillId="0" borderId="13" xfId="63" applyFont="1" applyFill="1" applyBorder="1" applyAlignment="1">
      <alignment horizontal="center" vertical="center" wrapText="1"/>
    </xf>
    <xf numFmtId="0" fontId="9" fillId="0" borderId="65" xfId="0" applyFont="1" applyBorder="1" applyAlignment="1">
      <alignment horizontal="center" vertical="top" wrapText="1"/>
    </xf>
    <xf numFmtId="4" fontId="9" fillId="0" borderId="26" xfId="0" applyNumberFormat="1" applyFont="1" applyFill="1" applyBorder="1" applyAlignment="1">
      <alignment horizontal="center" vertical="center"/>
    </xf>
    <xf numFmtId="4" fontId="9" fillId="0" borderId="26" xfId="0" applyNumberFormat="1" applyFont="1" applyBorder="1" applyAlignment="1">
      <alignment horizontal="center" vertical="center"/>
    </xf>
    <xf numFmtId="0" fontId="0" fillId="0" borderId="0" xfId="0" applyFont="1" applyBorder="1" applyAlignment="1">
      <alignment/>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0" borderId="34" xfId="0" applyFont="1" applyBorder="1" applyAlignment="1">
      <alignment horizontal="center" vertical="top" wrapText="1"/>
    </xf>
    <xf numFmtId="0" fontId="9" fillId="0" borderId="17" xfId="0" applyFont="1" applyBorder="1" applyAlignment="1">
      <alignment horizontal="center" vertical="top" wrapText="1"/>
    </xf>
    <xf numFmtId="2" fontId="9" fillId="36" borderId="13" xfId="0" applyNumberFormat="1" applyFont="1" applyFill="1" applyBorder="1" applyAlignment="1">
      <alignment horizontal="center" vertical="center" wrapText="1"/>
    </xf>
    <xf numFmtId="2" fontId="9" fillId="36" borderId="61" xfId="0" applyNumberFormat="1" applyFont="1" applyFill="1" applyBorder="1" applyAlignment="1">
      <alignment horizontal="center" vertical="center" wrapText="1"/>
    </xf>
    <xf numFmtId="4" fontId="9" fillId="0" borderId="44" xfId="0" applyNumberFormat="1" applyFont="1" applyFill="1" applyBorder="1" applyAlignment="1">
      <alignment horizontal="center" vertical="center" wrapText="1"/>
    </xf>
    <xf numFmtId="0" fontId="9" fillId="0" borderId="30" xfId="0" applyFont="1" applyBorder="1" applyAlignment="1">
      <alignment vertical="top" wrapText="1"/>
    </xf>
    <xf numFmtId="49" fontId="9" fillId="0" borderId="57" xfId="0" applyNumberFormat="1" applyFont="1" applyBorder="1" applyAlignment="1">
      <alignment horizontal="center" vertical="center" wrapText="1"/>
    </xf>
    <xf numFmtId="0" fontId="9" fillId="0" borderId="57" xfId="0" applyFont="1" applyBorder="1" applyAlignment="1">
      <alignment horizontal="center" vertical="center" wrapText="1"/>
    </xf>
    <xf numFmtId="4" fontId="9" fillId="0" borderId="57" xfId="0" applyNumberFormat="1" applyFont="1" applyBorder="1" applyAlignment="1">
      <alignment horizontal="center" vertical="center" wrapText="1"/>
    </xf>
    <xf numFmtId="43" fontId="9" fillId="0" borderId="13" xfId="63" applyFont="1" applyBorder="1" applyAlignment="1">
      <alignment horizontal="center" vertical="center" wrapText="1"/>
    </xf>
    <xf numFmtId="0" fontId="7" fillId="35" borderId="59" xfId="53" applyFont="1" applyFill="1" applyBorder="1" applyAlignment="1">
      <alignment vertical="center" wrapText="1"/>
      <protection/>
    </xf>
    <xf numFmtId="49" fontId="9" fillId="0" borderId="12" xfId="0" applyNumberFormat="1" applyFont="1" applyBorder="1" applyAlignment="1">
      <alignment horizontal="center" vertical="center" wrapText="1"/>
    </xf>
    <xf numFmtId="0" fontId="5" fillId="0" borderId="0" xfId="0" applyFont="1" applyAlignment="1">
      <alignment vertical="center"/>
    </xf>
    <xf numFmtId="0" fontId="7" fillId="0" borderId="0" xfId="0" applyFont="1" applyAlignment="1">
      <alignment horizontal="center" vertical="center"/>
    </xf>
    <xf numFmtId="0" fontId="9" fillId="0" borderId="12" xfId="0" applyFont="1" applyBorder="1" applyAlignment="1">
      <alignment horizontal="center" vertical="center" wrapText="1"/>
    </xf>
    <xf numFmtId="0" fontId="9" fillId="36" borderId="12" xfId="0" applyFont="1" applyFill="1" applyBorder="1" applyAlignment="1">
      <alignment horizontal="center" vertical="center" wrapText="1"/>
    </xf>
    <xf numFmtId="3" fontId="9"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49" fontId="9" fillId="36" borderId="12" xfId="0" applyNumberFormat="1" applyFont="1" applyFill="1" applyBorder="1" applyAlignment="1">
      <alignment horizontal="center" vertical="center" wrapText="1"/>
    </xf>
    <xf numFmtId="0" fontId="9" fillId="35" borderId="47" xfId="0" applyFont="1" applyFill="1" applyBorder="1" applyAlignment="1">
      <alignment wrapText="1"/>
    </xf>
    <xf numFmtId="0" fontId="9" fillId="35" borderId="48" xfId="0" applyFont="1" applyFill="1" applyBorder="1" applyAlignment="1">
      <alignment horizontal="center" vertical="center" wrapText="1"/>
    </xf>
    <xf numFmtId="4" fontId="9" fillId="35" borderId="48" xfId="0" applyNumberFormat="1" applyFont="1" applyFill="1" applyBorder="1" applyAlignment="1">
      <alignment horizontal="center" vertical="center" wrapText="1"/>
    </xf>
    <xf numFmtId="0" fontId="9" fillId="0" borderId="30" xfId="0" applyFont="1" applyFill="1" applyBorder="1" applyAlignment="1">
      <alignment wrapText="1"/>
    </xf>
    <xf numFmtId="49" fontId="9" fillId="0" borderId="50" xfId="0" applyNumberFormat="1" applyFont="1" applyFill="1" applyBorder="1" applyAlignment="1">
      <alignment horizontal="center" vertical="center" wrapText="1"/>
    </xf>
    <xf numFmtId="0" fontId="9" fillId="0" borderId="50" xfId="0" applyFont="1" applyFill="1" applyBorder="1" applyAlignment="1">
      <alignment horizontal="center" vertical="center" wrapText="1"/>
    </xf>
    <xf numFmtId="4" fontId="9" fillId="0" borderId="50" xfId="0" applyNumberFormat="1" applyFont="1" applyFill="1" applyBorder="1" applyAlignment="1">
      <alignment horizontal="center" vertical="center" wrapText="1"/>
    </xf>
    <xf numFmtId="4" fontId="9" fillId="0" borderId="31" xfId="0" applyNumberFormat="1" applyFont="1" applyFill="1" applyBorder="1" applyAlignment="1">
      <alignment horizontal="center" vertical="center" wrapText="1"/>
    </xf>
    <xf numFmtId="0" fontId="11" fillId="0" borderId="0" xfId="53" applyFont="1">
      <alignment/>
      <protection/>
    </xf>
    <xf numFmtId="0" fontId="11" fillId="0" borderId="40" xfId="53" applyFont="1" applyBorder="1">
      <alignment/>
      <protection/>
    </xf>
    <xf numFmtId="0" fontId="11" fillId="0" borderId="0" xfId="53" applyFont="1" applyBorder="1">
      <alignment/>
      <protection/>
    </xf>
    <xf numFmtId="0" fontId="11" fillId="0" borderId="12" xfId="53" applyFont="1" applyBorder="1" applyAlignment="1">
      <alignment horizontal="center" vertical="center" wrapText="1"/>
      <protection/>
    </xf>
    <xf numFmtId="0" fontId="11" fillId="0" borderId="53" xfId="53" applyFont="1" applyBorder="1" applyAlignment="1">
      <alignment horizontal="center" wrapText="1"/>
      <protection/>
    </xf>
    <xf numFmtId="0" fontId="11" fillId="0" borderId="54" xfId="53" applyFont="1" applyBorder="1" applyAlignment="1">
      <alignment horizontal="center" wrapText="1"/>
      <protection/>
    </xf>
    <xf numFmtId="0" fontId="9" fillId="0" borderId="13" xfId="53" applyFont="1" applyBorder="1" applyAlignment="1">
      <alignment horizontal="center" vertical="center" wrapText="1"/>
      <protection/>
    </xf>
    <xf numFmtId="0" fontId="9" fillId="0" borderId="13" xfId="53" applyFont="1" applyBorder="1" applyAlignment="1">
      <alignment vertical="center" wrapText="1"/>
      <protection/>
    </xf>
    <xf numFmtId="4" fontId="9" fillId="0" borderId="13" xfId="53" applyNumberFormat="1" applyFont="1" applyFill="1" applyBorder="1" applyAlignment="1">
      <alignment horizontal="center" vertical="top" wrapText="1"/>
      <protection/>
    </xf>
    <xf numFmtId="0" fontId="9" fillId="36" borderId="12" xfId="53" applyFont="1" applyFill="1" applyBorder="1" applyAlignment="1">
      <alignment wrapText="1"/>
      <protection/>
    </xf>
    <xf numFmtId="0" fontId="11" fillId="0" borderId="0" xfId="53" applyFont="1" applyFill="1">
      <alignment/>
      <protection/>
    </xf>
    <xf numFmtId="0" fontId="9" fillId="0" borderId="13" xfId="53" applyFont="1" applyBorder="1" applyAlignment="1">
      <alignment wrapText="1"/>
      <protection/>
    </xf>
    <xf numFmtId="0" fontId="9" fillId="0" borderId="12" xfId="0" applyFont="1" applyBorder="1" applyAlignment="1">
      <alignment horizontal="justify" vertical="top" wrapText="1"/>
    </xf>
    <xf numFmtId="0" fontId="0" fillId="0" borderId="0" xfId="0" applyFont="1" applyAlignment="1">
      <alignment vertical="center"/>
    </xf>
    <xf numFmtId="4" fontId="9" fillId="35" borderId="49" xfId="0" applyNumberFormat="1" applyFont="1" applyFill="1" applyBorder="1" applyAlignment="1">
      <alignment horizontal="center" vertical="center" wrapText="1"/>
    </xf>
    <xf numFmtId="0" fontId="9" fillId="36" borderId="20" xfId="0" applyFont="1" applyFill="1" applyBorder="1" applyAlignment="1">
      <alignment wrapText="1"/>
    </xf>
    <xf numFmtId="0" fontId="9" fillId="0" borderId="0" xfId="0" applyFont="1" applyAlignment="1">
      <alignment wrapText="1"/>
    </xf>
    <xf numFmtId="4" fontId="7" fillId="35" borderId="13" xfId="0" applyNumberFormat="1" applyFont="1" applyFill="1" applyBorder="1" applyAlignment="1">
      <alignment vertical="center"/>
    </xf>
    <xf numFmtId="0" fontId="9" fillId="19" borderId="12" xfId="53" applyFont="1" applyFill="1" applyBorder="1" applyAlignment="1">
      <alignment horizontal="center" vertical="top" wrapText="1"/>
      <protection/>
    </xf>
    <xf numFmtId="0" fontId="9" fillId="7" borderId="12" xfId="53" applyFont="1" applyFill="1" applyBorder="1" applyAlignment="1">
      <alignment horizontal="center" vertical="top" wrapText="1"/>
      <protection/>
    </xf>
    <xf numFmtId="0" fontId="9" fillId="35" borderId="12" xfId="53" applyFont="1" applyFill="1" applyBorder="1" applyAlignment="1">
      <alignment horizontal="center" wrapText="1"/>
      <protection/>
    </xf>
    <xf numFmtId="0" fontId="7" fillId="35" borderId="12" xfId="53" applyFont="1" applyFill="1" applyBorder="1" applyAlignment="1">
      <alignment horizontal="center" wrapText="1"/>
      <protection/>
    </xf>
    <xf numFmtId="0" fontId="9" fillId="19" borderId="12" xfId="0" applyFont="1" applyFill="1" applyBorder="1" applyAlignment="1">
      <alignment horizontal="center" vertical="top" wrapText="1"/>
    </xf>
    <xf numFmtId="0" fontId="9" fillId="19" borderId="12" xfId="0" applyFont="1" applyFill="1" applyBorder="1" applyAlignment="1">
      <alignment wrapText="1"/>
    </xf>
    <xf numFmtId="4" fontId="9" fillId="0" borderId="0" xfId="0" applyNumberFormat="1" applyFont="1" applyBorder="1" applyAlignment="1">
      <alignment horizontal="center" vertical="center" wrapText="1"/>
    </xf>
    <xf numFmtId="43" fontId="9" fillId="0" borderId="61" xfId="63" applyFont="1" applyFill="1" applyBorder="1" applyAlignment="1">
      <alignment horizontal="center" vertical="center" wrapText="1"/>
    </xf>
    <xf numFmtId="4" fontId="0" fillId="0" borderId="0" xfId="0" applyNumberFormat="1" applyFont="1" applyAlignment="1">
      <alignment/>
    </xf>
    <xf numFmtId="0" fontId="0" fillId="36" borderId="0" xfId="0" applyFont="1" applyFill="1" applyAlignment="1">
      <alignment/>
    </xf>
    <xf numFmtId="4" fontId="0" fillId="36" borderId="0" xfId="0" applyNumberFormat="1" applyFont="1" applyFill="1" applyAlignment="1">
      <alignment/>
    </xf>
    <xf numFmtId="43" fontId="0" fillId="36" borderId="0" xfId="0" applyNumberFormat="1" applyFont="1" applyFill="1" applyAlignment="1">
      <alignment/>
    </xf>
    <xf numFmtId="4" fontId="9" fillId="36" borderId="0" xfId="0" applyNumberFormat="1" applyFont="1" applyFill="1" applyBorder="1" applyAlignment="1">
      <alignment/>
    </xf>
    <xf numFmtId="0" fontId="9" fillId="36" borderId="0" xfId="0" applyFont="1" applyFill="1" applyBorder="1" applyAlignment="1">
      <alignment/>
    </xf>
    <xf numFmtId="43" fontId="0" fillId="36" borderId="0" xfId="63" applyFont="1" applyFill="1" applyAlignment="1">
      <alignment/>
    </xf>
    <xf numFmtId="0" fontId="9" fillId="33" borderId="66" xfId="0" applyFont="1" applyFill="1" applyBorder="1" applyAlignment="1">
      <alignment vertical="top" wrapText="1"/>
    </xf>
    <xf numFmtId="4" fontId="1" fillId="33" borderId="66" xfId="0" applyNumberFormat="1" applyFont="1" applyFill="1" applyBorder="1" applyAlignment="1">
      <alignment/>
    </xf>
    <xf numFmtId="43" fontId="9" fillId="0" borderId="60" xfId="63" applyFont="1" applyFill="1" applyBorder="1" applyAlignment="1">
      <alignment horizontal="center" vertical="center"/>
    </xf>
    <xf numFmtId="0" fontId="9" fillId="36" borderId="25" xfId="0" applyFont="1" applyFill="1" applyBorder="1" applyAlignment="1">
      <alignment vertical="top" wrapText="1"/>
    </xf>
    <xf numFmtId="0" fontId="0" fillId="0" borderId="0" xfId="0" applyFont="1" applyFill="1" applyBorder="1" applyAlignment="1">
      <alignment/>
    </xf>
    <xf numFmtId="0" fontId="9" fillId="7" borderId="39" xfId="0" applyFont="1" applyFill="1" applyBorder="1" applyAlignment="1">
      <alignment wrapText="1"/>
    </xf>
    <xf numFmtId="0" fontId="9" fillId="7" borderId="39" xfId="53" applyFont="1" applyFill="1" applyBorder="1" applyAlignment="1">
      <alignment horizontal="center" wrapText="1"/>
      <protection/>
    </xf>
    <xf numFmtId="4" fontId="7" fillId="36" borderId="10" xfId="53" applyNumberFormat="1" applyFont="1" applyFill="1" applyBorder="1" applyAlignment="1">
      <alignment horizontal="center" vertical="top" wrapText="1"/>
      <protection/>
    </xf>
    <xf numFmtId="4" fontId="1" fillId="0" borderId="10" xfId="0" applyNumberFormat="1" applyFont="1" applyBorder="1" applyAlignment="1">
      <alignment/>
    </xf>
    <xf numFmtId="4" fontId="0" fillId="33" borderId="12" xfId="0" applyNumberFormat="1" applyFont="1" applyFill="1" applyBorder="1" applyAlignment="1">
      <alignment/>
    </xf>
    <xf numFmtId="43" fontId="0" fillId="0" borderId="0" xfId="63" applyNumberFormat="1" applyFont="1" applyAlignment="1">
      <alignment/>
    </xf>
    <xf numFmtId="43" fontId="0" fillId="0" borderId="0" xfId="63" applyNumberFormat="1" applyFont="1" applyBorder="1" applyAlignment="1">
      <alignment/>
    </xf>
    <xf numFmtId="2" fontId="0" fillId="0" borderId="0" xfId="63" applyNumberFormat="1" applyFont="1" applyAlignment="1">
      <alignment/>
    </xf>
    <xf numFmtId="4" fontId="7" fillId="36" borderId="14" xfId="0" applyNumberFormat="1" applyFont="1" applyFill="1" applyBorder="1" applyAlignment="1">
      <alignment horizontal="center" vertical="center" wrapText="1"/>
    </xf>
    <xf numFmtId="43" fontId="0" fillId="36" borderId="0" xfId="63" applyNumberFormat="1" applyFont="1" applyFill="1" applyAlignment="1">
      <alignment/>
    </xf>
    <xf numFmtId="0" fontId="9" fillId="0" borderId="25" xfId="0" applyFont="1" applyBorder="1" applyAlignment="1">
      <alignment vertical="center" wrapText="1"/>
    </xf>
    <xf numFmtId="0" fontId="9" fillId="0" borderId="14" xfId="0" applyFont="1" applyBorder="1" applyAlignment="1">
      <alignment vertical="center" wrapText="1"/>
    </xf>
    <xf numFmtId="0" fontId="0" fillId="0" borderId="0" xfId="0" applyFont="1" applyFill="1" applyAlignment="1">
      <alignment/>
    </xf>
    <xf numFmtId="4" fontId="0" fillId="0" borderId="0" xfId="0" applyNumberFormat="1" applyFont="1" applyBorder="1" applyAlignment="1">
      <alignment/>
    </xf>
    <xf numFmtId="4" fontId="9" fillId="0" borderId="61" xfId="0" applyNumberFormat="1" applyFont="1" applyFill="1" applyBorder="1" applyAlignment="1">
      <alignment horizontal="center" vertical="center" wrapText="1"/>
    </xf>
    <xf numFmtId="0" fontId="9" fillId="7" borderId="39" xfId="0" applyFont="1" applyFill="1" applyBorder="1" applyAlignment="1">
      <alignment horizontal="center" vertical="center" wrapText="1"/>
    </xf>
    <xf numFmtId="0" fontId="9" fillId="7" borderId="39" xfId="0" applyFont="1" applyFill="1" applyBorder="1" applyAlignment="1">
      <alignment vertical="top" wrapText="1"/>
    </xf>
    <xf numFmtId="0" fontId="9" fillId="0" borderId="39" xfId="0" applyFont="1" applyBorder="1" applyAlignment="1">
      <alignment horizontal="center" vertical="center" wrapText="1"/>
    </xf>
    <xf numFmtId="0" fontId="9" fillId="0" borderId="39" xfId="0" applyFont="1" applyBorder="1" applyAlignment="1">
      <alignment vertical="top" wrapText="1"/>
    </xf>
    <xf numFmtId="4" fontId="9" fillId="0" borderId="67" xfId="0" applyNumberFormat="1" applyFont="1" applyBorder="1" applyAlignment="1">
      <alignment horizontal="center" vertical="center" wrapText="1"/>
    </xf>
    <xf numFmtId="4" fontId="7" fillId="33" borderId="65" xfId="0" applyNumberFormat="1" applyFont="1" applyFill="1" applyBorder="1" applyAlignment="1">
      <alignment horizontal="center" vertical="center" wrapText="1"/>
    </xf>
    <xf numFmtId="0" fontId="9" fillId="0" borderId="25" xfId="53" applyFont="1" applyBorder="1" applyAlignment="1">
      <alignment vertical="top" wrapText="1"/>
      <protection/>
    </xf>
    <xf numFmtId="0" fontId="9" fillId="0" borderId="68" xfId="0" applyFont="1" applyBorder="1" applyAlignment="1">
      <alignment horizontal="center" vertical="top" wrapText="1"/>
    </xf>
    <xf numFmtId="0" fontId="9" fillId="0" borderId="69" xfId="0" applyFont="1" applyBorder="1" applyAlignment="1">
      <alignment horizontal="center" vertical="top" wrapText="1"/>
    </xf>
    <xf numFmtId="0" fontId="9" fillId="0" borderId="70" xfId="0" applyFont="1" applyBorder="1" applyAlignment="1">
      <alignment horizontal="center" vertical="top" wrapText="1"/>
    </xf>
    <xf numFmtId="0" fontId="9" fillId="0" borderId="71" xfId="0" applyFont="1" applyBorder="1" applyAlignment="1">
      <alignment horizontal="center" vertical="top" wrapText="1"/>
    </xf>
    <xf numFmtId="0" fontId="9" fillId="0" borderId="72" xfId="0" applyFont="1" applyBorder="1" applyAlignment="1">
      <alignment horizontal="center" vertical="top" wrapText="1"/>
    </xf>
    <xf numFmtId="0" fontId="9" fillId="0" borderId="14" xfId="0" applyFont="1" applyBorder="1" applyAlignment="1">
      <alignment horizontal="left" vertical="center" wrapText="1"/>
    </xf>
    <xf numFmtId="4" fontId="9" fillId="0" borderId="73" xfId="0" applyNumberFormat="1" applyFont="1" applyBorder="1" applyAlignment="1">
      <alignment horizontal="center" vertical="center" wrapText="1"/>
    </xf>
    <xf numFmtId="4" fontId="9" fillId="33" borderId="74" xfId="0" applyNumberFormat="1" applyFont="1" applyFill="1" applyBorder="1" applyAlignment="1">
      <alignment horizontal="center" vertical="center" wrapText="1"/>
    </xf>
    <xf numFmtId="0" fontId="9" fillId="0" borderId="75" xfId="0" applyFont="1" applyBorder="1" applyAlignment="1">
      <alignment wrapText="1"/>
    </xf>
    <xf numFmtId="0" fontId="9" fillId="14" borderId="39" xfId="53" applyFont="1" applyFill="1" applyBorder="1" applyAlignment="1">
      <alignment horizontal="center" vertical="center" wrapText="1"/>
      <protection/>
    </xf>
    <xf numFmtId="0" fontId="7" fillId="14" borderId="39" xfId="53" applyFont="1" applyFill="1" applyBorder="1" applyAlignment="1">
      <alignment wrapText="1"/>
      <protection/>
    </xf>
    <xf numFmtId="0" fontId="7" fillId="36" borderId="21" xfId="53" applyFont="1" applyFill="1" applyBorder="1" applyAlignment="1">
      <alignment horizontal="center" vertical="top" wrapText="1"/>
      <protection/>
    </xf>
    <xf numFmtId="4" fontId="7" fillId="33" borderId="34" xfId="0" applyNumberFormat="1" applyFont="1" applyFill="1" applyBorder="1" applyAlignment="1">
      <alignment horizontal="center" vertical="center" wrapText="1"/>
    </xf>
    <xf numFmtId="0" fontId="9" fillId="33" borderId="18" xfId="0" applyFont="1" applyFill="1" applyBorder="1" applyAlignment="1">
      <alignment vertical="top" wrapText="1"/>
    </xf>
    <xf numFmtId="4" fontId="7" fillId="33" borderId="45" xfId="0" applyNumberFormat="1" applyFont="1" applyFill="1" applyBorder="1" applyAlignment="1">
      <alignment horizontal="right" vertical="center" wrapText="1"/>
    </xf>
    <xf numFmtId="4" fontId="7" fillId="33" borderId="58" xfId="0" applyNumberFormat="1" applyFont="1" applyFill="1" applyBorder="1" applyAlignment="1">
      <alignment horizontal="center" vertical="center" wrapText="1"/>
    </xf>
    <xf numFmtId="0" fontId="9" fillId="0" borderId="56" xfId="0" applyFont="1" applyBorder="1" applyAlignment="1">
      <alignment vertical="top" wrapText="1"/>
    </xf>
    <xf numFmtId="0" fontId="9" fillId="0" borderId="56" xfId="0" applyFont="1" applyBorder="1" applyAlignment="1">
      <alignment wrapText="1"/>
    </xf>
    <xf numFmtId="4" fontId="9" fillId="36" borderId="11" xfId="0" applyNumberFormat="1" applyFont="1" applyFill="1" applyBorder="1" applyAlignment="1">
      <alignment horizontal="center" vertical="center" wrapText="1"/>
    </xf>
    <xf numFmtId="0" fontId="0" fillId="36" borderId="0" xfId="0" applyFont="1" applyFill="1" applyBorder="1" applyAlignment="1">
      <alignment/>
    </xf>
    <xf numFmtId="4" fontId="9" fillId="36" borderId="0" xfId="0" applyNumberFormat="1" applyFont="1" applyFill="1" applyBorder="1" applyAlignment="1">
      <alignment horizontal="center" vertical="center" wrapText="1"/>
    </xf>
    <xf numFmtId="0" fontId="9" fillId="0" borderId="0" xfId="0" applyFont="1" applyAlignment="1">
      <alignment horizontal="center"/>
    </xf>
    <xf numFmtId="0" fontId="7" fillId="0" borderId="0" xfId="0" applyFont="1" applyAlignment="1">
      <alignment horizontal="center" vertical="center" wrapText="1"/>
    </xf>
    <xf numFmtId="0" fontId="5" fillId="0" borderId="0" xfId="0" applyFont="1" applyAlignment="1">
      <alignment horizontal="right"/>
    </xf>
    <xf numFmtId="0" fontId="17" fillId="0" borderId="0" xfId="53" applyFont="1" applyAlignment="1">
      <alignment horizontal="center"/>
      <protection/>
    </xf>
    <xf numFmtId="0" fontId="7" fillId="0" borderId="0" xfId="53" applyFont="1" applyAlignment="1">
      <alignment horizontal="center" vertical="center" wrapText="1"/>
      <protection/>
    </xf>
    <xf numFmtId="0" fontId="11" fillId="0" borderId="76" xfId="53" applyFont="1" applyBorder="1" applyAlignment="1">
      <alignment horizontal="center" vertical="center" wrapText="1"/>
      <protection/>
    </xf>
    <xf numFmtId="0" fontId="11" fillId="0" borderId="11" xfId="53" applyFont="1" applyBorder="1" applyAlignment="1">
      <alignment horizontal="center" vertical="center" wrapText="1"/>
      <protection/>
    </xf>
    <xf numFmtId="0" fontId="11" fillId="0" borderId="54" xfId="53" applyFont="1" applyBorder="1" applyAlignment="1">
      <alignment horizontal="center" vertical="center" wrapText="1"/>
      <protection/>
    </xf>
    <xf numFmtId="0" fontId="0" fillId="0" borderId="77" xfId="0" applyFont="1" applyBorder="1" applyAlignment="1">
      <alignment/>
    </xf>
    <xf numFmtId="0" fontId="11" fillId="0" borderId="32" xfId="53" applyFont="1" applyBorder="1" applyAlignment="1">
      <alignment horizontal="center" vertical="center" wrapText="1"/>
      <protection/>
    </xf>
    <xf numFmtId="0" fontId="11" fillId="0" borderId="65" xfId="53" applyFont="1" applyBorder="1" applyAlignment="1">
      <alignment horizontal="center" vertical="center" wrapText="1"/>
      <protection/>
    </xf>
    <xf numFmtId="0" fontId="11" fillId="0" borderId="27" xfId="53" applyFont="1" applyBorder="1" applyAlignment="1">
      <alignment horizontal="center" vertical="center" wrapText="1"/>
      <protection/>
    </xf>
    <xf numFmtId="0" fontId="7" fillId="0" borderId="12" xfId="0" applyFont="1" applyBorder="1" applyAlignment="1">
      <alignment horizontal="center" vertical="top" wrapText="1"/>
    </xf>
    <xf numFmtId="0" fontId="7" fillId="0" borderId="0" xfId="0" applyFont="1" applyAlignment="1">
      <alignment horizontal="center" wrapText="1"/>
    </xf>
    <xf numFmtId="0" fontId="5" fillId="0" borderId="0" xfId="0" applyFont="1" applyAlignment="1">
      <alignment horizontal="center"/>
    </xf>
    <xf numFmtId="0" fontId="7" fillId="0" borderId="5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2" xfId="0" applyFont="1" applyBorder="1" applyAlignment="1">
      <alignment horizontal="center"/>
    </xf>
    <xf numFmtId="0" fontId="7" fillId="0" borderId="65" xfId="0" applyFont="1" applyBorder="1" applyAlignment="1">
      <alignment horizontal="center"/>
    </xf>
    <xf numFmtId="0" fontId="7" fillId="0" borderId="54" xfId="0" applyFont="1" applyBorder="1" applyAlignment="1">
      <alignment horizontal="center" vertical="top" wrapText="1"/>
    </xf>
    <xf numFmtId="0" fontId="7" fillId="0" borderId="71" xfId="0" applyFont="1" applyBorder="1" applyAlignment="1">
      <alignment horizontal="center" vertical="top" wrapText="1"/>
    </xf>
    <xf numFmtId="0" fontId="14" fillId="0" borderId="53" xfId="0" applyFont="1" applyBorder="1" applyAlignment="1">
      <alignment horizontal="center" vertical="center" wrapText="1"/>
    </xf>
    <xf numFmtId="0" fontId="14" fillId="0" borderId="10" xfId="0" applyFont="1" applyBorder="1" applyAlignment="1">
      <alignment horizontal="center" vertical="center"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53" xfId="0" applyFont="1" applyBorder="1" applyAlignment="1">
      <alignment horizontal="center" vertical="top" wrapText="1"/>
    </xf>
    <xf numFmtId="0" fontId="7" fillId="0" borderId="10" xfId="0" applyFont="1" applyBorder="1" applyAlignment="1">
      <alignment horizontal="center" vertical="top" wrapText="1"/>
    </xf>
    <xf numFmtId="0" fontId="7" fillId="0" borderId="48" xfId="0" applyFont="1" applyBorder="1" applyAlignment="1">
      <alignment horizontal="center" vertical="top" wrapText="1"/>
    </xf>
    <xf numFmtId="0" fontId="7" fillId="0" borderId="14" xfId="0" applyFont="1" applyBorder="1" applyAlignment="1">
      <alignment horizontal="center" vertical="top" wrapText="1"/>
    </xf>
    <xf numFmtId="0" fontId="7" fillId="0" borderId="78" xfId="0" applyFont="1" applyBorder="1" applyAlignment="1">
      <alignment horizontal="center" vertical="top" wrapText="1"/>
    </xf>
    <xf numFmtId="0" fontId="7" fillId="0" borderId="73" xfId="0" applyFont="1" applyBorder="1" applyAlignment="1">
      <alignment horizontal="center" vertical="top" wrapText="1"/>
    </xf>
    <xf numFmtId="0" fontId="7" fillId="0" borderId="47" xfId="0" applyFont="1" applyBorder="1" applyAlignment="1">
      <alignment horizontal="center" vertical="top" wrapText="1"/>
    </xf>
    <xf numFmtId="0" fontId="7" fillId="0" borderId="25" xfId="0" applyFont="1" applyBorder="1" applyAlignment="1">
      <alignment horizontal="center" vertical="top" wrapText="1"/>
    </xf>
    <xf numFmtId="0" fontId="7" fillId="0" borderId="79" xfId="0" applyFont="1" applyBorder="1" applyAlignment="1">
      <alignment horizontal="center" vertical="top" wrapText="1"/>
    </xf>
    <xf numFmtId="0" fontId="7" fillId="0" borderId="49" xfId="0" applyFont="1" applyBorder="1" applyAlignment="1">
      <alignment horizontal="center" vertical="top" wrapText="1"/>
    </xf>
    <xf numFmtId="49" fontId="8" fillId="0" borderId="53"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0" fontId="15" fillId="0" borderId="0" xfId="0" applyFont="1" applyAlignment="1">
      <alignment horizontal="right" vertical="center"/>
    </xf>
    <xf numFmtId="0" fontId="7" fillId="0" borderId="80" xfId="0" applyFont="1" applyBorder="1" applyAlignment="1">
      <alignment horizontal="center" vertical="top" wrapText="1"/>
    </xf>
    <xf numFmtId="0" fontId="7" fillId="0" borderId="81" xfId="0" applyFont="1" applyBorder="1" applyAlignment="1">
      <alignment horizontal="center" vertical="top" wrapText="1"/>
    </xf>
    <xf numFmtId="0" fontId="19" fillId="0" borderId="32" xfId="0" applyFont="1" applyBorder="1" applyAlignment="1">
      <alignment horizontal="center"/>
    </xf>
    <xf numFmtId="0" fontId="19" fillId="0" borderId="65" xfId="0" applyFont="1" applyBorder="1" applyAlignment="1">
      <alignment horizontal="center"/>
    </xf>
    <xf numFmtId="0" fontId="19" fillId="0" borderId="27" xfId="0" applyFont="1" applyBorder="1" applyAlignment="1">
      <alignment horizontal="center"/>
    </xf>
    <xf numFmtId="0" fontId="7" fillId="0" borderId="40" xfId="0" applyFont="1" applyBorder="1" applyAlignment="1">
      <alignment horizontal="center" wrapText="1"/>
    </xf>
    <xf numFmtId="0" fontId="9" fillId="0" borderId="53" xfId="0" applyFont="1" applyBorder="1" applyAlignment="1">
      <alignment horizontal="center" vertical="top" wrapText="1"/>
    </xf>
    <xf numFmtId="0" fontId="9" fillId="0" borderId="10" xfId="0" applyFont="1" applyBorder="1" applyAlignment="1">
      <alignment horizontal="center" vertical="top" wrapText="1"/>
    </xf>
    <xf numFmtId="0" fontId="9" fillId="0" borderId="32" xfId="0" applyFont="1" applyBorder="1" applyAlignment="1">
      <alignment horizontal="center" vertical="top" wrapText="1"/>
    </xf>
    <xf numFmtId="0" fontId="9" fillId="0" borderId="65" xfId="0" applyFont="1" applyBorder="1" applyAlignment="1">
      <alignment horizontal="center" vertical="top" wrapText="1"/>
    </xf>
    <xf numFmtId="0" fontId="9" fillId="0" borderId="27" xfId="0" applyFont="1" applyBorder="1" applyAlignment="1">
      <alignment horizontal="center" vertical="top" wrapText="1"/>
    </xf>
    <xf numFmtId="0" fontId="9" fillId="0" borderId="54" xfId="0" applyFont="1" applyBorder="1" applyAlignment="1">
      <alignment horizontal="center" vertical="top" wrapText="1"/>
    </xf>
    <xf numFmtId="0" fontId="9" fillId="0" borderId="77" xfId="0" applyFont="1" applyBorder="1" applyAlignment="1">
      <alignment horizontal="center" vertical="top" wrapText="1"/>
    </xf>
    <xf numFmtId="0" fontId="10" fillId="0" borderId="0" xfId="0" applyFont="1" applyBorder="1" applyAlignment="1">
      <alignment horizontal="right"/>
    </xf>
    <xf numFmtId="0" fontId="10" fillId="0" borderId="54" xfId="0" applyFont="1" applyBorder="1" applyAlignment="1">
      <alignment horizontal="center" vertical="top" wrapText="1"/>
    </xf>
    <xf numFmtId="0" fontId="10" fillId="0" borderId="71" xfId="0" applyFont="1" applyBorder="1" applyAlignment="1">
      <alignment horizontal="center" vertical="top" wrapText="1"/>
    </xf>
    <xf numFmtId="0" fontId="10" fillId="0" borderId="76" xfId="0" applyFont="1" applyBorder="1" applyAlignment="1">
      <alignment horizontal="center" vertical="top" wrapText="1"/>
    </xf>
    <xf numFmtId="0" fontId="10" fillId="0" borderId="77" xfId="0" applyFont="1" applyBorder="1" applyAlignment="1">
      <alignment horizontal="center" vertical="top" wrapText="1"/>
    </xf>
    <xf numFmtId="0" fontId="10" fillId="0" borderId="40" xfId="0" applyFont="1" applyBorder="1" applyAlignment="1">
      <alignment horizontal="center" vertical="top" wrapText="1"/>
    </xf>
    <xf numFmtId="0" fontId="10" fillId="0" borderId="11" xfId="0" applyFont="1" applyBorder="1" applyAlignment="1">
      <alignment horizontal="center" vertical="top" wrapText="1"/>
    </xf>
    <xf numFmtId="0" fontId="9" fillId="0" borderId="0" xfId="0" applyFont="1" applyAlignment="1">
      <alignment horizontal="right"/>
    </xf>
    <xf numFmtId="0" fontId="10" fillId="0" borderId="82" xfId="0" applyFont="1" applyBorder="1" applyAlignment="1">
      <alignment horizontal="center" vertical="top" wrapText="1"/>
    </xf>
    <xf numFmtId="0" fontId="10" fillId="0" borderId="23" xfId="0" applyFont="1" applyBorder="1" applyAlignment="1">
      <alignment horizontal="center" vertical="top" wrapText="1"/>
    </xf>
    <xf numFmtId="0" fontId="10" fillId="0" borderId="59" xfId="0" applyFont="1" applyBorder="1" applyAlignment="1">
      <alignment horizontal="center" vertical="top" wrapText="1"/>
    </xf>
    <xf numFmtId="0" fontId="10" fillId="0" borderId="83" xfId="0" applyFont="1" applyBorder="1" applyAlignment="1">
      <alignment horizontal="right"/>
    </xf>
    <xf numFmtId="0" fontId="13" fillId="0" borderId="12" xfId="0" applyFont="1" applyBorder="1" applyAlignment="1">
      <alignment horizontal="center"/>
    </xf>
    <xf numFmtId="179" fontId="13" fillId="0" borderId="12" xfId="0" applyNumberFormat="1" applyFont="1" applyBorder="1" applyAlignment="1">
      <alignment horizontal="center"/>
    </xf>
    <xf numFmtId="0" fontId="14" fillId="0" borderId="12" xfId="0" applyFont="1" applyBorder="1" applyAlignment="1">
      <alignment horizontal="left" wrapText="1"/>
    </xf>
    <xf numFmtId="0" fontId="13" fillId="0" borderId="12" xfId="0" applyFont="1" applyBorder="1" applyAlignment="1">
      <alignment horizontal="left" wrapText="1"/>
    </xf>
    <xf numFmtId="0" fontId="20" fillId="0" borderId="12" xfId="0" applyFont="1" applyBorder="1" applyAlignment="1">
      <alignment horizontal="center"/>
    </xf>
    <xf numFmtId="0" fontId="14" fillId="0" borderId="32" xfId="0" applyFont="1" applyBorder="1" applyAlignment="1">
      <alignment horizontal="left" wrapText="1"/>
    </xf>
    <xf numFmtId="0" fontId="14" fillId="0" borderId="65" xfId="0" applyFont="1" applyBorder="1" applyAlignment="1">
      <alignment horizontal="left" wrapText="1"/>
    </xf>
    <xf numFmtId="0" fontId="14" fillId="0" borderId="27" xfId="0" applyFont="1" applyBorder="1" applyAlignment="1">
      <alignment horizontal="left" wrapText="1"/>
    </xf>
    <xf numFmtId="0" fontId="14" fillId="0" borderId="0" xfId="0" applyFont="1" applyAlignment="1">
      <alignment horizontal="center" wrapText="1"/>
    </xf>
    <xf numFmtId="0" fontId="14" fillId="0" borderId="0" xfId="0" applyFont="1" applyAlignment="1">
      <alignment horizontal="left" wrapText="1"/>
    </xf>
    <xf numFmtId="0" fontId="13" fillId="0" borderId="12" xfId="0" applyFont="1" applyBorder="1" applyAlignment="1">
      <alignment horizontal="center" vertical="top" wrapText="1"/>
    </xf>
    <xf numFmtId="179" fontId="14" fillId="0" borderId="84" xfId="0" applyNumberFormat="1" applyFont="1" applyBorder="1" applyAlignment="1">
      <alignment horizontal="center" wrapText="1"/>
    </xf>
    <xf numFmtId="179" fontId="14" fillId="0" borderId="85" xfId="0" applyNumberFormat="1" applyFont="1" applyBorder="1" applyAlignment="1">
      <alignment horizontal="center" wrapText="1"/>
    </xf>
    <xf numFmtId="179" fontId="14" fillId="0" borderId="38" xfId="0" applyNumberFormat="1" applyFont="1" applyBorder="1" applyAlignment="1">
      <alignment horizontal="center" wrapText="1"/>
    </xf>
    <xf numFmtId="179" fontId="13" fillId="0" borderId="84" xfId="0" applyNumberFormat="1" applyFont="1" applyBorder="1" applyAlignment="1">
      <alignment horizontal="center" wrapText="1"/>
    </xf>
    <xf numFmtId="179" fontId="13" fillId="0" borderId="85" xfId="0" applyNumberFormat="1" applyFont="1" applyBorder="1" applyAlignment="1">
      <alignment horizontal="center" wrapText="1"/>
    </xf>
    <xf numFmtId="179" fontId="13" fillId="0" borderId="38" xfId="0" applyNumberFormat="1" applyFont="1" applyBorder="1" applyAlignment="1">
      <alignment horizontal="center" wrapText="1"/>
    </xf>
    <xf numFmtId="0" fontId="14" fillId="0" borderId="39" xfId="0" applyFont="1" applyBorder="1" applyAlignment="1">
      <alignment horizontal="left" vertical="top" wrapText="1"/>
    </xf>
    <xf numFmtId="0" fontId="13" fillId="0" borderId="39" xfId="0" applyFont="1" applyBorder="1" applyAlignment="1">
      <alignment horizontal="left" wrapText="1"/>
    </xf>
    <xf numFmtId="0" fontId="13" fillId="0" borderId="39" xfId="0" applyFont="1" applyBorder="1" applyAlignment="1">
      <alignment horizontal="left" vertical="top" wrapText="1"/>
    </xf>
    <xf numFmtId="0" fontId="13" fillId="0" borderId="39" xfId="0" applyFont="1" applyBorder="1" applyAlignment="1">
      <alignment horizontal="center" vertical="top" wrapText="1"/>
    </xf>
    <xf numFmtId="0" fontId="14" fillId="0" borderId="39" xfId="0" applyFont="1" applyBorder="1" applyAlignment="1">
      <alignment horizontal="left" wrapText="1"/>
    </xf>
    <xf numFmtId="0" fontId="13" fillId="0" borderId="84" xfId="0" applyFont="1" applyBorder="1" applyAlignment="1">
      <alignment horizontal="center"/>
    </xf>
    <xf numFmtId="0" fontId="13" fillId="0" borderId="85" xfId="0" applyFont="1" applyBorder="1" applyAlignment="1">
      <alignment horizontal="center"/>
    </xf>
    <xf numFmtId="0" fontId="13" fillId="0" borderId="38" xfId="0" applyFont="1" applyBorder="1" applyAlignment="1">
      <alignment horizontal="center"/>
    </xf>
    <xf numFmtId="0" fontId="13" fillId="0" borderId="84" xfId="0" applyFont="1" applyBorder="1" applyAlignment="1">
      <alignment horizontal="left" vertical="top" wrapText="1"/>
    </xf>
    <xf numFmtId="0" fontId="13" fillId="0" borderId="85" xfId="0" applyFont="1" applyBorder="1" applyAlignment="1">
      <alignment horizontal="left" vertical="top" wrapText="1"/>
    </xf>
    <xf numFmtId="0" fontId="13" fillId="0" borderId="83" xfId="0" applyFont="1" applyBorder="1" applyAlignment="1">
      <alignment horizontal="left" vertical="top" wrapText="1"/>
    </xf>
    <xf numFmtId="0" fontId="13" fillId="0" borderId="38" xfId="0" applyFont="1" applyBorder="1" applyAlignment="1">
      <alignment horizontal="left" vertical="top" wrapText="1"/>
    </xf>
    <xf numFmtId="0" fontId="13" fillId="0" borderId="0" xfId="0" applyFont="1" applyAlignment="1">
      <alignment horizontal="center" wrapText="1"/>
    </xf>
    <xf numFmtId="0" fontId="13" fillId="0" borderId="82" xfId="0" applyFont="1" applyBorder="1" applyAlignment="1">
      <alignment horizontal="center" vertical="top" wrapText="1"/>
    </xf>
    <xf numFmtId="0" fontId="13" fillId="0" borderId="24" xfId="0" applyFont="1" applyBorder="1" applyAlignment="1">
      <alignment horizontal="center" vertical="top" wrapText="1"/>
    </xf>
    <xf numFmtId="0" fontId="13" fillId="0" borderId="86" xfId="0" applyFont="1" applyBorder="1" applyAlignment="1">
      <alignment horizontal="center" vertical="top" wrapText="1"/>
    </xf>
    <xf numFmtId="0" fontId="21" fillId="0" borderId="0" xfId="0" applyFont="1" applyAlignment="1">
      <alignment horizontal="right"/>
    </xf>
    <xf numFmtId="0" fontId="14" fillId="0" borderId="85" xfId="0" applyFont="1" applyBorder="1" applyAlignment="1">
      <alignment horizontal="left" vertical="top" wrapText="1"/>
    </xf>
    <xf numFmtId="0" fontId="14" fillId="0" borderId="38" xfId="0" applyFont="1" applyBorder="1" applyAlignment="1">
      <alignment horizontal="left" vertical="top" wrapText="1"/>
    </xf>
    <xf numFmtId="0" fontId="13" fillId="0" borderId="52" xfId="0" applyFont="1" applyBorder="1" applyAlignment="1">
      <alignment horizontal="center" vertical="top" wrapText="1"/>
    </xf>
    <xf numFmtId="0" fontId="13" fillId="0" borderId="59" xfId="0" applyFont="1" applyBorder="1" applyAlignment="1">
      <alignment horizontal="center" vertical="top" wrapText="1"/>
    </xf>
    <xf numFmtId="0" fontId="13" fillId="0" borderId="21" xfId="0" applyFont="1" applyBorder="1" applyAlignment="1">
      <alignment horizontal="center" vertical="top" wrapText="1"/>
    </xf>
    <xf numFmtId="0" fontId="13" fillId="0" borderId="87" xfId="0" applyFont="1" applyBorder="1" applyAlignment="1">
      <alignment horizontal="center"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4" xfId="53"/>
    <cellStyle name="Обычный_Приложение №7"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71"/>
  <sheetViews>
    <sheetView view="pageBreakPreview" zoomScaleSheetLayoutView="100" zoomScalePageLayoutView="0" workbookViewId="0" topLeftCell="A16">
      <selection activeCell="B10" sqref="B10"/>
    </sheetView>
  </sheetViews>
  <sheetFormatPr defaultColWidth="9.140625" defaultRowHeight="12.75"/>
  <cols>
    <col min="1" max="1" width="32.421875" style="0" customWidth="1"/>
    <col min="2" max="2" width="47.421875" style="0" customWidth="1"/>
    <col min="3" max="3" width="18.57421875" style="0" customWidth="1"/>
    <col min="4" max="4" width="15.00390625" style="0" customWidth="1"/>
    <col min="5" max="5" width="11.8515625" style="0" customWidth="1"/>
  </cols>
  <sheetData>
    <row r="1" ht="15">
      <c r="E1" s="2" t="s">
        <v>187</v>
      </c>
    </row>
    <row r="2" spans="4:5" ht="15">
      <c r="D2" s="2"/>
      <c r="E2" s="2" t="s">
        <v>116</v>
      </c>
    </row>
    <row r="3" spans="4:5" ht="18.75" customHeight="1">
      <c r="D3" s="2"/>
      <c r="E3" s="2" t="s">
        <v>1320</v>
      </c>
    </row>
    <row r="4" spans="3:4" ht="18.75" customHeight="1">
      <c r="C4" s="2"/>
      <c r="D4" s="2"/>
    </row>
    <row r="5" spans="1:5" ht="35.25" customHeight="1">
      <c r="A5" s="603" t="s">
        <v>1177</v>
      </c>
      <c r="B5" s="603"/>
      <c r="C5" s="603"/>
      <c r="D5" s="603"/>
      <c r="E5" s="603"/>
    </row>
    <row r="6" spans="1:7" ht="18" customHeight="1">
      <c r="A6" s="602" t="s">
        <v>349</v>
      </c>
      <c r="B6" s="602"/>
      <c r="C6" s="602"/>
      <c r="D6" s="169"/>
      <c r="E6" s="48"/>
      <c r="F6" s="48"/>
      <c r="G6" s="48"/>
    </row>
    <row r="7" spans="2:5" ht="16.5" thickBot="1">
      <c r="B7" s="4"/>
      <c r="C7" s="15"/>
      <c r="D7" s="15"/>
      <c r="E7" s="262" t="s">
        <v>760</v>
      </c>
    </row>
    <row r="8" spans="1:5" s="114" customFormat="1" ht="63.75" thickBot="1">
      <c r="A8" s="105" t="s">
        <v>51</v>
      </c>
      <c r="B8" s="104" t="s">
        <v>52</v>
      </c>
      <c r="C8" s="105" t="s">
        <v>181</v>
      </c>
      <c r="D8" s="105" t="s">
        <v>340</v>
      </c>
      <c r="E8" s="105" t="s">
        <v>341</v>
      </c>
    </row>
    <row r="9" spans="1:5" s="114" customFormat="1" ht="16.5" thickBot="1">
      <c r="A9" s="51">
        <v>1</v>
      </c>
      <c r="B9" s="50">
        <v>2</v>
      </c>
      <c r="C9" s="50">
        <v>3</v>
      </c>
      <c r="D9" s="34">
        <v>4</v>
      </c>
      <c r="E9" s="34">
        <v>5</v>
      </c>
    </row>
    <row r="10" spans="1:5" s="114" customFormat="1" ht="95.25" thickBot="1">
      <c r="A10" s="51" t="s">
        <v>53</v>
      </c>
      <c r="B10" s="115" t="s">
        <v>281</v>
      </c>
      <c r="C10" s="175">
        <v>100</v>
      </c>
      <c r="D10" s="50"/>
      <c r="E10" s="50"/>
    </row>
    <row r="11" spans="1:5" s="114" customFormat="1" ht="48" thickBot="1">
      <c r="A11" s="51" t="s">
        <v>282</v>
      </c>
      <c r="B11" s="115" t="s">
        <v>180</v>
      </c>
      <c r="C11" s="175">
        <v>100</v>
      </c>
      <c r="D11" s="50"/>
      <c r="E11" s="50"/>
    </row>
    <row r="12" spans="1:5" ht="37.5" customHeight="1" thickBot="1">
      <c r="A12" s="38" t="s">
        <v>345</v>
      </c>
      <c r="B12" s="37" t="s">
        <v>64</v>
      </c>
      <c r="C12" s="166">
        <v>100</v>
      </c>
      <c r="D12" s="49"/>
      <c r="E12" s="173"/>
    </row>
    <row r="13" spans="1:5" ht="30.75" customHeight="1" thickBot="1">
      <c r="A13" s="38" t="s">
        <v>350</v>
      </c>
      <c r="B13" s="37" t="s">
        <v>353</v>
      </c>
      <c r="C13" s="166"/>
      <c r="D13" s="49"/>
      <c r="E13" s="174">
        <v>100</v>
      </c>
    </row>
    <row r="14" spans="1:5" ht="38.25" customHeight="1" thickBot="1">
      <c r="A14" s="34" t="s">
        <v>348</v>
      </c>
      <c r="B14" s="172" t="s">
        <v>55</v>
      </c>
      <c r="C14" s="166">
        <v>100</v>
      </c>
      <c r="D14" s="49"/>
      <c r="E14" s="173"/>
    </row>
    <row r="15" spans="1:5" ht="37.5" customHeight="1" thickBot="1">
      <c r="A15" s="34" t="s">
        <v>346</v>
      </c>
      <c r="B15" s="172" t="s">
        <v>16</v>
      </c>
      <c r="C15" s="166">
        <v>100</v>
      </c>
      <c r="D15" s="49"/>
      <c r="E15" s="173"/>
    </row>
    <row r="16" spans="1:5" ht="33" customHeight="1" thickBot="1">
      <c r="A16" s="34" t="s">
        <v>351</v>
      </c>
      <c r="B16" s="172" t="s">
        <v>352</v>
      </c>
      <c r="C16" s="166"/>
      <c r="D16" s="49"/>
      <c r="E16" s="174">
        <v>100</v>
      </c>
    </row>
    <row r="17" spans="1:5" ht="33" customHeight="1" thickBot="1">
      <c r="A17" s="34" t="s">
        <v>757</v>
      </c>
      <c r="B17" s="172" t="s">
        <v>756</v>
      </c>
      <c r="C17" s="166"/>
      <c r="D17" s="49">
        <v>100</v>
      </c>
      <c r="E17" s="174"/>
    </row>
    <row r="18" spans="1:5" ht="36" customHeight="1" thickBot="1">
      <c r="A18" s="34" t="s">
        <v>347</v>
      </c>
      <c r="B18" s="172" t="s">
        <v>50</v>
      </c>
      <c r="C18" s="166">
        <v>100</v>
      </c>
      <c r="D18" s="49"/>
      <c r="E18" s="173"/>
    </row>
    <row r="19" spans="2:4" ht="81.75" customHeight="1">
      <c r="B19" s="110"/>
      <c r="C19" s="107"/>
      <c r="D19" s="107"/>
    </row>
    <row r="20" spans="2:4" ht="83.25" customHeight="1">
      <c r="B20" s="110"/>
      <c r="C20" s="107"/>
      <c r="D20" s="107"/>
    </row>
    <row r="21" spans="2:4" ht="15.75">
      <c r="B21" s="110"/>
      <c r="C21" s="107"/>
      <c r="D21" s="107"/>
    </row>
    <row r="22" spans="2:4" ht="49.5" customHeight="1">
      <c r="B22" s="110"/>
      <c r="C22" s="107"/>
      <c r="D22" s="107"/>
    </row>
    <row r="23" spans="2:4" ht="95.25" customHeight="1">
      <c r="B23" s="110"/>
      <c r="C23" s="107"/>
      <c r="D23" s="107"/>
    </row>
    <row r="24" spans="2:4" ht="69" customHeight="1">
      <c r="B24" s="110"/>
      <c r="C24" s="107"/>
      <c r="D24" s="107"/>
    </row>
    <row r="25" spans="2:4" ht="34.5" customHeight="1">
      <c r="B25" s="110"/>
      <c r="C25" s="107"/>
      <c r="D25" s="107"/>
    </row>
    <row r="26" spans="2:4" ht="37.5" customHeight="1">
      <c r="B26" s="110"/>
      <c r="C26" s="107"/>
      <c r="D26" s="107"/>
    </row>
    <row r="27" spans="2:4" ht="37.5" customHeight="1">
      <c r="B27" s="110"/>
      <c r="C27" s="107"/>
      <c r="D27" s="107"/>
    </row>
    <row r="28" spans="2:4" ht="36" customHeight="1">
      <c r="B28" s="110"/>
      <c r="C28" s="107"/>
      <c r="D28" s="107"/>
    </row>
    <row r="29" spans="2:4" ht="81" customHeight="1">
      <c r="B29" s="110"/>
      <c r="C29" s="107"/>
      <c r="D29" s="107"/>
    </row>
    <row r="30" spans="2:4" ht="82.5" customHeight="1">
      <c r="B30" s="110"/>
      <c r="C30" s="107"/>
      <c r="D30" s="107"/>
    </row>
    <row r="31" spans="2:4" ht="84" customHeight="1">
      <c r="B31" s="110"/>
      <c r="C31" s="107"/>
      <c r="D31" s="107"/>
    </row>
    <row r="32" spans="2:4" ht="99" customHeight="1">
      <c r="B32" s="110"/>
      <c r="C32" s="107"/>
      <c r="D32" s="107"/>
    </row>
    <row r="33" spans="2:4" ht="114" customHeight="1">
      <c r="B33" s="108"/>
      <c r="C33" s="107"/>
      <c r="D33" s="107"/>
    </row>
    <row r="34" spans="2:4" ht="81" customHeight="1">
      <c r="B34" s="108"/>
      <c r="C34" s="107"/>
      <c r="D34" s="107"/>
    </row>
    <row r="35" spans="2:4" ht="81" customHeight="1">
      <c r="B35" s="110"/>
      <c r="C35" s="107"/>
      <c r="D35" s="107"/>
    </row>
    <row r="36" spans="2:4" ht="51.75" customHeight="1">
      <c r="B36" s="110"/>
      <c r="C36" s="107"/>
      <c r="D36" s="107"/>
    </row>
    <row r="37" spans="2:4" ht="66.75" customHeight="1">
      <c r="B37" s="111"/>
      <c r="C37" s="107"/>
      <c r="D37" s="107"/>
    </row>
    <row r="38" spans="2:4" ht="66" customHeight="1">
      <c r="B38" s="110"/>
      <c r="C38" s="107"/>
      <c r="D38" s="107"/>
    </row>
    <row r="39" spans="2:4" ht="49.5" customHeight="1" hidden="1" thickBot="1">
      <c r="B39" s="110"/>
      <c r="C39" s="107"/>
      <c r="D39" s="107"/>
    </row>
    <row r="40" spans="2:4" ht="15.75">
      <c r="B40" s="110"/>
      <c r="C40" s="107"/>
      <c r="D40" s="107"/>
    </row>
    <row r="41" spans="2:4" ht="15.75">
      <c r="B41" s="108"/>
      <c r="C41" s="107"/>
      <c r="D41" s="107"/>
    </row>
    <row r="42" spans="2:4" ht="84" customHeight="1">
      <c r="B42" s="112"/>
      <c r="C42" s="107"/>
      <c r="D42" s="107"/>
    </row>
    <row r="43" spans="2:4" ht="15.75">
      <c r="B43" s="112"/>
      <c r="C43" s="107"/>
      <c r="D43" s="107"/>
    </row>
    <row r="44" spans="2:4" ht="15.75">
      <c r="B44" s="108"/>
      <c r="C44" s="107"/>
      <c r="D44" s="107"/>
    </row>
    <row r="45" spans="2:4" ht="15.75">
      <c r="B45" s="108"/>
      <c r="C45" s="107"/>
      <c r="D45" s="107"/>
    </row>
    <row r="46" spans="2:4" ht="15.75">
      <c r="B46" s="108"/>
      <c r="C46" s="107"/>
      <c r="D46" s="107"/>
    </row>
    <row r="47" spans="2:4" ht="15.75" hidden="1">
      <c r="B47" s="113"/>
      <c r="C47" s="107"/>
      <c r="D47" s="107"/>
    </row>
    <row r="48" spans="2:4" ht="65.25" customHeight="1" hidden="1" thickBot="1">
      <c r="B48" s="108"/>
      <c r="C48" s="107"/>
      <c r="D48" s="107"/>
    </row>
    <row r="49" spans="2:4" ht="65.25" customHeight="1" hidden="1" thickBot="1">
      <c r="B49" s="110"/>
      <c r="C49" s="107"/>
      <c r="D49" s="107"/>
    </row>
    <row r="50" spans="2:4" ht="36" customHeight="1" hidden="1" thickBot="1">
      <c r="B50" s="110"/>
      <c r="C50" s="107"/>
      <c r="D50" s="107"/>
    </row>
    <row r="51" spans="2:4" ht="36" customHeight="1" hidden="1" thickBot="1">
      <c r="B51" s="108"/>
      <c r="C51" s="107"/>
      <c r="D51" s="107"/>
    </row>
    <row r="52" spans="2:4" ht="54.75" customHeight="1" hidden="1" thickBot="1">
      <c r="B52" s="109"/>
      <c r="C52" s="107"/>
      <c r="D52" s="107"/>
    </row>
    <row r="53" spans="2:4" ht="66.75" customHeight="1" hidden="1" thickBot="1">
      <c r="B53" s="108"/>
      <c r="C53" s="107"/>
      <c r="D53" s="107"/>
    </row>
    <row r="54" spans="2:4" ht="67.5" customHeight="1" hidden="1" thickBot="1">
      <c r="B54" s="110"/>
      <c r="C54" s="107"/>
      <c r="D54" s="107"/>
    </row>
    <row r="55" spans="2:4" ht="35.25" customHeight="1" hidden="1" thickBot="1">
      <c r="B55" s="110"/>
      <c r="C55" s="107"/>
      <c r="D55" s="107"/>
    </row>
    <row r="56" spans="2:4" ht="37.5" customHeight="1" hidden="1" thickBot="1">
      <c r="B56" s="108"/>
      <c r="C56" s="107"/>
      <c r="D56" s="107"/>
    </row>
    <row r="57" spans="2:4" ht="51.75" customHeight="1">
      <c r="B57" s="109"/>
      <c r="C57" s="107"/>
      <c r="D57" s="107"/>
    </row>
    <row r="58" spans="2:4" ht="66" customHeight="1">
      <c r="B58" s="108"/>
      <c r="C58" s="107"/>
      <c r="D58" s="107"/>
    </row>
    <row r="59" spans="2:4" ht="66" customHeight="1">
      <c r="B59" s="110"/>
      <c r="C59" s="107"/>
      <c r="D59" s="107"/>
    </row>
    <row r="60" spans="2:4" ht="33.75" customHeight="1">
      <c r="B60" s="110"/>
      <c r="C60" s="107"/>
      <c r="D60" s="107"/>
    </row>
    <row r="61" spans="2:4" ht="35.25" customHeight="1">
      <c r="B61" s="108"/>
      <c r="C61" s="107"/>
      <c r="D61" s="107"/>
    </row>
    <row r="62" spans="2:4" ht="35.25" customHeight="1">
      <c r="B62" s="109"/>
      <c r="C62" s="107"/>
      <c r="D62" s="107"/>
    </row>
    <row r="63" spans="2:4" ht="36" customHeight="1">
      <c r="B63" s="108"/>
      <c r="C63" s="107"/>
      <c r="D63" s="107"/>
    </row>
    <row r="64" spans="2:4" ht="66" customHeight="1">
      <c r="B64" s="110"/>
      <c r="C64" s="107"/>
      <c r="D64" s="107"/>
    </row>
    <row r="65" spans="2:4" ht="33.75" customHeight="1">
      <c r="B65" s="106"/>
      <c r="C65" s="107"/>
      <c r="D65" s="107"/>
    </row>
    <row r="66" spans="2:4" ht="34.5" customHeight="1">
      <c r="B66" s="108"/>
      <c r="C66" s="107"/>
      <c r="D66" s="107"/>
    </row>
    <row r="67" spans="2:4" ht="12.75">
      <c r="B67" s="15"/>
      <c r="C67" s="15"/>
      <c r="D67" s="15"/>
    </row>
    <row r="68" spans="2:4" ht="12.75">
      <c r="B68" s="15"/>
      <c r="C68" s="15"/>
      <c r="D68" s="15"/>
    </row>
    <row r="69" spans="2:4" ht="12.75">
      <c r="B69" s="15"/>
      <c r="C69" s="15"/>
      <c r="D69" s="15"/>
    </row>
    <row r="70" spans="2:4" ht="12.75">
      <c r="B70" s="15"/>
      <c r="C70" s="15"/>
      <c r="D70" s="15"/>
    </row>
    <row r="71" spans="2:4" ht="12.75">
      <c r="B71" s="15"/>
      <c r="C71" s="15"/>
      <c r="D71" s="15"/>
    </row>
  </sheetData>
  <sheetProtection/>
  <mergeCells count="2">
    <mergeCell ref="A6:C6"/>
    <mergeCell ref="A5:E5"/>
  </mergeCells>
  <printOptions/>
  <pageMargins left="0.78" right="0.62" top="0.39" bottom="0.37" header="0.24" footer="0.2"/>
  <pageSetup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sheetPr>
    <pageSetUpPr fitToPage="1"/>
  </sheetPr>
  <dimension ref="A1:H74"/>
  <sheetViews>
    <sheetView zoomScaleSheetLayoutView="80" zoomScalePageLayoutView="0" workbookViewId="0" topLeftCell="A55">
      <selection activeCell="A69" sqref="A69:H69"/>
    </sheetView>
  </sheetViews>
  <sheetFormatPr defaultColWidth="9.140625" defaultRowHeight="12.75"/>
  <cols>
    <col min="1" max="1" width="9.140625" style="53" customWidth="1"/>
    <col min="2" max="2" width="21.7109375" style="53" customWidth="1"/>
    <col min="3" max="3" width="9.140625" style="53" customWidth="1"/>
    <col min="4" max="4" width="12.8515625" style="53" customWidth="1"/>
    <col min="5" max="5" width="9.140625" style="53" customWidth="1"/>
    <col min="6" max="6" width="14.00390625" style="53" customWidth="1"/>
    <col min="7" max="7" width="13.7109375" style="53" customWidth="1"/>
    <col min="8" max="8" width="14.00390625" style="53" customWidth="1"/>
    <col min="9" max="16384" width="9.140625" style="53" customWidth="1"/>
  </cols>
  <sheetData>
    <row r="1" spans="1:8" ht="15.75">
      <c r="A1" s="4"/>
      <c r="B1" s="4"/>
      <c r="D1" s="48"/>
      <c r="E1" s="48"/>
      <c r="G1" s="48"/>
      <c r="H1" s="52" t="s">
        <v>15</v>
      </c>
    </row>
    <row r="2" spans="1:8" ht="15.75">
      <c r="A2" s="4"/>
      <c r="B2" s="4"/>
      <c r="E2" s="48"/>
      <c r="F2" s="48"/>
      <c r="G2" s="48"/>
      <c r="H2" s="52" t="s">
        <v>116</v>
      </c>
    </row>
    <row r="3" spans="1:8" ht="15.75">
      <c r="A3" s="4"/>
      <c r="B3" s="4"/>
      <c r="C3" s="54"/>
      <c r="E3" s="48"/>
      <c r="F3" s="48"/>
      <c r="G3" s="48" t="s">
        <v>1323</v>
      </c>
      <c r="H3" s="52"/>
    </row>
    <row r="4" spans="1:6" ht="15.75">
      <c r="A4" s="4"/>
      <c r="B4" s="4"/>
      <c r="C4" s="54"/>
      <c r="D4" s="52"/>
      <c r="E4" s="52"/>
      <c r="F4" s="52"/>
    </row>
    <row r="5" spans="1:8" ht="15.75">
      <c r="A5" s="4"/>
      <c r="B5" s="4"/>
      <c r="C5" s="1"/>
      <c r="D5" s="2"/>
      <c r="E5" s="2"/>
      <c r="H5" s="52" t="s">
        <v>689</v>
      </c>
    </row>
    <row r="6" spans="1:8" ht="54" customHeight="1" thickBot="1">
      <c r="A6" s="648" t="s">
        <v>1188</v>
      </c>
      <c r="B6" s="648"/>
      <c r="C6" s="648"/>
      <c r="D6" s="648"/>
      <c r="E6" s="648"/>
      <c r="F6" s="648"/>
      <c r="G6" s="648"/>
      <c r="H6" s="648"/>
    </row>
    <row r="7" spans="1:8" ht="52.5" customHeight="1" thickBot="1">
      <c r="A7" s="649" t="s">
        <v>241</v>
      </c>
      <c r="B7" s="649" t="s">
        <v>242</v>
      </c>
      <c r="C7" s="649" t="s">
        <v>299</v>
      </c>
      <c r="D7" s="649" t="s">
        <v>327</v>
      </c>
      <c r="E7" s="649" t="s">
        <v>333</v>
      </c>
      <c r="F7" s="651" t="s">
        <v>229</v>
      </c>
      <c r="G7" s="652"/>
      <c r="H7" s="653"/>
    </row>
    <row r="8" spans="1:8" ht="16.5" thickBot="1">
      <c r="A8" s="650"/>
      <c r="B8" s="650"/>
      <c r="C8" s="650"/>
      <c r="D8" s="650"/>
      <c r="E8" s="650"/>
      <c r="F8" s="34" t="s">
        <v>604</v>
      </c>
      <c r="G8" s="34" t="s">
        <v>691</v>
      </c>
      <c r="H8" s="34" t="s">
        <v>692</v>
      </c>
    </row>
    <row r="9" spans="1:8" ht="13.5" thickBot="1">
      <c r="A9" s="55" t="s">
        <v>117</v>
      </c>
      <c r="B9" s="645" t="s">
        <v>195</v>
      </c>
      <c r="C9" s="646"/>
      <c r="D9" s="646"/>
      <c r="E9" s="646"/>
      <c r="F9" s="646"/>
      <c r="G9" s="646"/>
      <c r="H9" s="647"/>
    </row>
    <row r="10" spans="1:8" ht="16.5" thickBot="1">
      <c r="A10" s="49">
        <v>1</v>
      </c>
      <c r="B10" s="56" t="s">
        <v>196</v>
      </c>
      <c r="C10" s="57" t="s">
        <v>278</v>
      </c>
      <c r="D10" s="49">
        <v>3190051200</v>
      </c>
      <c r="E10" s="57" t="s">
        <v>664</v>
      </c>
      <c r="F10" s="59">
        <v>339.3</v>
      </c>
      <c r="G10" s="59">
        <v>355</v>
      </c>
      <c r="H10" s="59">
        <v>373.3</v>
      </c>
    </row>
    <row r="11" spans="1:8" ht="16.5" thickBot="1">
      <c r="A11" s="49">
        <v>2</v>
      </c>
      <c r="B11" s="56" t="s">
        <v>197</v>
      </c>
      <c r="C11" s="57" t="s">
        <v>278</v>
      </c>
      <c r="D11" s="49">
        <v>3190051200</v>
      </c>
      <c r="E11" s="57" t="s">
        <v>664</v>
      </c>
      <c r="F11" s="59">
        <v>608.7</v>
      </c>
      <c r="G11" s="59">
        <v>636.8</v>
      </c>
      <c r="H11" s="59">
        <v>669.7</v>
      </c>
    </row>
    <row r="12" spans="1:8" ht="16.5" thickBot="1">
      <c r="A12" s="49">
        <v>3</v>
      </c>
      <c r="B12" s="56" t="s">
        <v>198</v>
      </c>
      <c r="C12" s="57" t="s">
        <v>278</v>
      </c>
      <c r="D12" s="49">
        <v>3190051200</v>
      </c>
      <c r="E12" s="57" t="s">
        <v>664</v>
      </c>
      <c r="F12" s="59">
        <v>409.2</v>
      </c>
      <c r="G12" s="59">
        <v>428</v>
      </c>
      <c r="H12" s="59">
        <v>450.2</v>
      </c>
    </row>
    <row r="13" spans="1:8" ht="16.5" thickBot="1">
      <c r="A13" s="49">
        <v>4</v>
      </c>
      <c r="B13" s="56" t="s">
        <v>199</v>
      </c>
      <c r="C13" s="57" t="s">
        <v>278</v>
      </c>
      <c r="D13" s="49">
        <v>3190051200</v>
      </c>
      <c r="E13" s="57" t="s">
        <v>664</v>
      </c>
      <c r="F13" s="59">
        <v>833.3</v>
      </c>
      <c r="G13" s="59">
        <v>871.8</v>
      </c>
      <c r="H13" s="59">
        <v>916.8</v>
      </c>
    </row>
    <row r="14" spans="1:8" ht="16.5" thickBot="1">
      <c r="A14" s="49">
        <v>5</v>
      </c>
      <c r="B14" s="58" t="s">
        <v>200</v>
      </c>
      <c r="C14" s="57" t="s">
        <v>278</v>
      </c>
      <c r="D14" s="49">
        <v>3190051200</v>
      </c>
      <c r="E14" s="57" t="s">
        <v>664</v>
      </c>
      <c r="F14" s="59">
        <v>913.2</v>
      </c>
      <c r="G14" s="59">
        <v>955.2</v>
      </c>
      <c r="H14" s="59">
        <v>1004.7</v>
      </c>
    </row>
    <row r="15" spans="1:8" ht="16.5" thickBot="1">
      <c r="A15" s="49">
        <v>6</v>
      </c>
      <c r="B15" s="56" t="s">
        <v>201</v>
      </c>
      <c r="C15" s="57" t="s">
        <v>278</v>
      </c>
      <c r="D15" s="49">
        <v>3190051200</v>
      </c>
      <c r="E15" s="57" t="s">
        <v>664</v>
      </c>
      <c r="F15" s="59">
        <v>678.7</v>
      </c>
      <c r="G15" s="59">
        <v>710</v>
      </c>
      <c r="H15" s="59">
        <v>746.6</v>
      </c>
    </row>
    <row r="16" spans="1:8" ht="16.5" thickBot="1">
      <c r="A16" s="49">
        <v>7</v>
      </c>
      <c r="B16" s="56" t="s">
        <v>202</v>
      </c>
      <c r="C16" s="57" t="s">
        <v>278</v>
      </c>
      <c r="D16" s="49">
        <v>3190051200</v>
      </c>
      <c r="E16" s="57" t="s">
        <v>664</v>
      </c>
      <c r="F16" s="59">
        <v>294.4</v>
      </c>
      <c r="G16" s="59">
        <v>308</v>
      </c>
      <c r="H16" s="59">
        <v>324</v>
      </c>
    </row>
    <row r="17" spans="1:8" ht="16.5" thickBot="1">
      <c r="A17" s="49">
        <v>8</v>
      </c>
      <c r="B17" s="56" t="s">
        <v>203</v>
      </c>
      <c r="C17" s="57" t="s">
        <v>278</v>
      </c>
      <c r="D17" s="49">
        <v>3190051200</v>
      </c>
      <c r="E17" s="57" t="s">
        <v>664</v>
      </c>
      <c r="F17" s="59">
        <v>913.2</v>
      </c>
      <c r="G17" s="59">
        <v>955.2</v>
      </c>
      <c r="H17" s="59">
        <v>1004.7</v>
      </c>
    </row>
    <row r="18" spans="1:8" ht="16.5" thickBot="1">
      <c r="A18" s="56"/>
      <c r="B18" s="56" t="s">
        <v>204</v>
      </c>
      <c r="C18" s="57"/>
      <c r="D18" s="49"/>
      <c r="E18" s="57"/>
      <c r="F18" s="59">
        <f>SUM(F10:F17)</f>
        <v>4990</v>
      </c>
      <c r="G18" s="59">
        <f>SUM(G10:G17)</f>
        <v>5220</v>
      </c>
      <c r="H18" s="59">
        <f>SUM(H10:H17)</f>
        <v>5490</v>
      </c>
    </row>
    <row r="20" spans="1:7" s="260" customFormat="1" ht="15.75">
      <c r="A20" s="257"/>
      <c r="B20" s="257"/>
      <c r="C20" s="258"/>
      <c r="D20" s="259"/>
      <c r="E20" s="259"/>
      <c r="G20" s="261"/>
    </row>
    <row r="21" spans="1:8" s="260" customFormat="1" ht="32.25" customHeight="1">
      <c r="A21" s="4"/>
      <c r="B21" s="4"/>
      <c r="C21" s="1"/>
      <c r="D21" s="2"/>
      <c r="E21" s="2"/>
      <c r="F21" s="53"/>
      <c r="G21" s="53"/>
      <c r="H21" s="52" t="s">
        <v>808</v>
      </c>
    </row>
    <row r="22" spans="1:8" s="260" customFormat="1" ht="72.75" customHeight="1" thickBot="1">
      <c r="A22" s="648" t="s">
        <v>1189</v>
      </c>
      <c r="B22" s="648"/>
      <c r="C22" s="648"/>
      <c r="D22" s="648"/>
      <c r="E22" s="648"/>
      <c r="F22" s="648"/>
      <c r="G22" s="648"/>
      <c r="H22" s="648"/>
    </row>
    <row r="23" spans="1:8" s="260" customFormat="1" ht="16.5" customHeight="1">
      <c r="A23" s="649" t="s">
        <v>241</v>
      </c>
      <c r="B23" s="649" t="s">
        <v>242</v>
      </c>
      <c r="C23" s="649" t="s">
        <v>299</v>
      </c>
      <c r="D23" s="649" t="s">
        <v>327</v>
      </c>
      <c r="E23" s="649" t="s">
        <v>333</v>
      </c>
      <c r="F23" s="654" t="s">
        <v>604</v>
      </c>
      <c r="G23" s="649" t="s">
        <v>691</v>
      </c>
      <c r="H23" s="649" t="s">
        <v>692</v>
      </c>
    </row>
    <row r="24" spans="1:8" s="260" customFormat="1" ht="13.5" thickBot="1">
      <c r="A24" s="650"/>
      <c r="B24" s="650"/>
      <c r="C24" s="650"/>
      <c r="D24" s="650"/>
      <c r="E24" s="650"/>
      <c r="F24" s="655"/>
      <c r="G24" s="650"/>
      <c r="H24" s="650"/>
    </row>
    <row r="25" spans="1:8" s="260" customFormat="1" ht="13.5" thickBot="1">
      <c r="A25" s="55" t="s">
        <v>158</v>
      </c>
      <c r="B25" s="645" t="s">
        <v>159</v>
      </c>
      <c r="C25" s="646"/>
      <c r="D25" s="646"/>
      <c r="E25" s="646"/>
      <c r="F25" s="646"/>
      <c r="G25" s="646"/>
      <c r="H25" s="647"/>
    </row>
    <row r="26" spans="1:8" s="260" customFormat="1" ht="16.5" thickBot="1">
      <c r="A26" s="49">
        <v>1</v>
      </c>
      <c r="B26" s="56" t="s">
        <v>196</v>
      </c>
      <c r="C26" s="57" t="s">
        <v>702</v>
      </c>
      <c r="D26" s="57" t="s">
        <v>817</v>
      </c>
      <c r="E26" s="57" t="s">
        <v>809</v>
      </c>
      <c r="F26" s="293">
        <v>98523</v>
      </c>
      <c r="G26" s="59"/>
      <c r="H26" s="59"/>
    </row>
    <row r="27" spans="1:8" s="260" customFormat="1" ht="16.5" thickBot="1">
      <c r="A27" s="49">
        <v>2</v>
      </c>
      <c r="B27" s="56" t="s">
        <v>197</v>
      </c>
      <c r="C27" s="57" t="s">
        <v>702</v>
      </c>
      <c r="D27" s="57" t="s">
        <v>817</v>
      </c>
      <c r="E27" s="57" t="s">
        <v>809</v>
      </c>
      <c r="F27" s="294">
        <v>209862</v>
      </c>
      <c r="G27" s="59"/>
      <c r="H27" s="59"/>
    </row>
    <row r="28" spans="1:8" s="260" customFormat="1" ht="16.5" thickBot="1">
      <c r="A28" s="49">
        <v>3</v>
      </c>
      <c r="B28" s="56" t="s">
        <v>198</v>
      </c>
      <c r="C28" s="57" t="s">
        <v>702</v>
      </c>
      <c r="D28" s="57" t="s">
        <v>817</v>
      </c>
      <c r="E28" s="57" t="s">
        <v>809</v>
      </c>
      <c r="F28" s="294">
        <v>189837</v>
      </c>
      <c r="G28" s="59"/>
      <c r="H28" s="59"/>
    </row>
    <row r="29" spans="1:8" s="260" customFormat="1" ht="16.5" thickBot="1">
      <c r="A29" s="49">
        <v>4</v>
      </c>
      <c r="B29" s="56" t="s">
        <v>199</v>
      </c>
      <c r="C29" s="57" t="s">
        <v>702</v>
      </c>
      <c r="D29" s="57" t="s">
        <v>817</v>
      </c>
      <c r="E29" s="57" t="s">
        <v>809</v>
      </c>
      <c r="F29" s="294">
        <v>54468</v>
      </c>
      <c r="G29" s="59"/>
      <c r="H29" s="59"/>
    </row>
    <row r="30" spans="1:8" s="260" customFormat="1" ht="16.5" thickBot="1">
      <c r="A30" s="49">
        <v>5</v>
      </c>
      <c r="B30" s="56" t="s">
        <v>201</v>
      </c>
      <c r="C30" s="57" t="s">
        <v>702</v>
      </c>
      <c r="D30" s="57" t="s">
        <v>817</v>
      </c>
      <c r="E30" s="57" t="s">
        <v>809</v>
      </c>
      <c r="F30" s="294">
        <v>122553</v>
      </c>
      <c r="G30" s="59"/>
      <c r="H30" s="59"/>
    </row>
    <row r="31" spans="1:8" s="260" customFormat="1" ht="16.5" thickBot="1">
      <c r="A31" s="49">
        <v>6</v>
      </c>
      <c r="B31" s="56" t="s">
        <v>202</v>
      </c>
      <c r="C31" s="57" t="s">
        <v>702</v>
      </c>
      <c r="D31" s="57" t="s">
        <v>817</v>
      </c>
      <c r="E31" s="57" t="s">
        <v>809</v>
      </c>
      <c r="F31" s="294">
        <v>54468</v>
      </c>
      <c r="G31" s="59"/>
      <c r="H31" s="59"/>
    </row>
    <row r="32" spans="1:8" s="260" customFormat="1" ht="16.5" thickBot="1">
      <c r="A32" s="49">
        <v>7</v>
      </c>
      <c r="B32" s="56" t="s">
        <v>203</v>
      </c>
      <c r="C32" s="57" t="s">
        <v>702</v>
      </c>
      <c r="D32" s="57" t="s">
        <v>817</v>
      </c>
      <c r="E32" s="57" t="s">
        <v>809</v>
      </c>
      <c r="F32" s="294">
        <v>71289</v>
      </c>
      <c r="G32" s="59"/>
      <c r="H32" s="59"/>
    </row>
    <row r="33" spans="1:8" ht="16.5" thickBot="1">
      <c r="A33" s="56"/>
      <c r="B33" s="56" t="s">
        <v>204</v>
      </c>
      <c r="C33" s="57"/>
      <c r="D33" s="49"/>
      <c r="E33" s="57"/>
      <c r="F33" s="59">
        <f>SUM(F26:F32)</f>
        <v>801000</v>
      </c>
      <c r="G33" s="59">
        <f>SUM(G26:G32)</f>
        <v>0</v>
      </c>
      <c r="H33" s="59">
        <f>SUM(H26:H32)</f>
        <v>0</v>
      </c>
    </row>
    <row r="38" spans="1:8" ht="15.75">
      <c r="A38" s="4"/>
      <c r="B38" s="4"/>
      <c r="C38" s="1"/>
      <c r="D38" s="2"/>
      <c r="E38" s="2"/>
      <c r="H38" s="52" t="s">
        <v>829</v>
      </c>
    </row>
    <row r="39" spans="1:8" ht="159.75" customHeight="1" thickBot="1">
      <c r="A39" s="648" t="s">
        <v>1190</v>
      </c>
      <c r="B39" s="648"/>
      <c r="C39" s="648"/>
      <c r="D39" s="648"/>
      <c r="E39" s="648"/>
      <c r="F39" s="648"/>
      <c r="G39" s="648"/>
      <c r="H39" s="648"/>
    </row>
    <row r="40" spans="1:8" ht="12.75">
      <c r="A40" s="649" t="s">
        <v>241</v>
      </c>
      <c r="B40" s="649" t="s">
        <v>242</v>
      </c>
      <c r="C40" s="649" t="s">
        <v>299</v>
      </c>
      <c r="D40" s="649" t="s">
        <v>327</v>
      </c>
      <c r="E40" s="649" t="s">
        <v>333</v>
      </c>
      <c r="F40" s="654" t="s">
        <v>604</v>
      </c>
      <c r="G40" s="649" t="s">
        <v>691</v>
      </c>
      <c r="H40" s="649" t="s">
        <v>692</v>
      </c>
    </row>
    <row r="41" spans="1:8" ht="20.25" customHeight="1" thickBot="1">
      <c r="A41" s="650"/>
      <c r="B41" s="650"/>
      <c r="C41" s="650"/>
      <c r="D41" s="650"/>
      <c r="E41" s="650"/>
      <c r="F41" s="655"/>
      <c r="G41" s="650"/>
      <c r="H41" s="650"/>
    </row>
    <row r="42" spans="1:8" ht="13.5" thickBot="1">
      <c r="A42" s="55" t="s">
        <v>158</v>
      </c>
      <c r="B42" s="645" t="s">
        <v>159</v>
      </c>
      <c r="C42" s="646"/>
      <c r="D42" s="646"/>
      <c r="E42" s="646"/>
      <c r="F42" s="646"/>
      <c r="G42" s="646"/>
      <c r="H42" s="647"/>
    </row>
    <row r="43" spans="1:8" ht="16.5" thickBot="1">
      <c r="A43" s="49">
        <v>1</v>
      </c>
      <c r="B43" s="56" t="s">
        <v>196</v>
      </c>
      <c r="C43" s="57" t="s">
        <v>103</v>
      </c>
      <c r="D43" s="57" t="s">
        <v>830</v>
      </c>
      <c r="E43" s="57" t="s">
        <v>809</v>
      </c>
      <c r="F43" s="411">
        <v>318382</v>
      </c>
      <c r="G43" s="59"/>
      <c r="H43" s="59"/>
    </row>
    <row r="44" spans="1:8" ht="16.5" thickBot="1">
      <c r="A44" s="49">
        <v>2</v>
      </c>
      <c r="B44" s="56" t="s">
        <v>197</v>
      </c>
      <c r="C44" s="57" t="s">
        <v>103</v>
      </c>
      <c r="D44" s="57" t="s">
        <v>830</v>
      </c>
      <c r="E44" s="57" t="s">
        <v>809</v>
      </c>
      <c r="F44" s="412">
        <v>873609.4</v>
      </c>
      <c r="G44" s="59"/>
      <c r="H44" s="59"/>
    </row>
    <row r="45" spans="1:8" ht="16.5" thickBot="1">
      <c r="A45" s="49">
        <v>3</v>
      </c>
      <c r="B45" s="56" t="s">
        <v>198</v>
      </c>
      <c r="C45" s="57" t="s">
        <v>103</v>
      </c>
      <c r="D45" s="57" t="s">
        <v>830</v>
      </c>
      <c r="E45" s="57" t="s">
        <v>809</v>
      </c>
      <c r="F45" s="412">
        <v>838665</v>
      </c>
      <c r="G45" s="59"/>
      <c r="H45" s="59"/>
    </row>
    <row r="46" spans="1:8" ht="16.5" thickBot="1">
      <c r="A46" s="49">
        <v>4</v>
      </c>
      <c r="B46" s="56" t="s">
        <v>199</v>
      </c>
      <c r="C46" s="57" t="s">
        <v>103</v>
      </c>
      <c r="D46" s="57" t="s">
        <v>830</v>
      </c>
      <c r="E46" s="57" t="s">
        <v>809</v>
      </c>
      <c r="F46" s="412">
        <v>542254.96</v>
      </c>
      <c r="G46" s="59"/>
      <c r="H46" s="59"/>
    </row>
    <row r="47" spans="1:8" ht="16.5" thickBot="1">
      <c r="A47" s="49">
        <v>5</v>
      </c>
      <c r="B47" s="56" t="s">
        <v>201</v>
      </c>
      <c r="C47" s="57" t="s">
        <v>103</v>
      </c>
      <c r="D47" s="57" t="s">
        <v>830</v>
      </c>
      <c r="E47" s="57" t="s">
        <v>809</v>
      </c>
      <c r="F47" s="412">
        <v>621233.4</v>
      </c>
      <c r="G47" s="59"/>
      <c r="H47" s="59"/>
    </row>
    <row r="48" spans="1:8" ht="16.5" thickBot="1">
      <c r="A48" s="49">
        <v>6</v>
      </c>
      <c r="B48" s="56" t="s">
        <v>202</v>
      </c>
      <c r="C48" s="57" t="s">
        <v>103</v>
      </c>
      <c r="D48" s="57" t="s">
        <v>830</v>
      </c>
      <c r="E48" s="57" t="s">
        <v>809</v>
      </c>
      <c r="F48" s="412">
        <v>504752</v>
      </c>
      <c r="G48" s="59"/>
      <c r="H48" s="59"/>
    </row>
    <row r="49" spans="1:8" ht="16.5" thickBot="1">
      <c r="A49" s="49">
        <v>7</v>
      </c>
      <c r="B49" s="56" t="s">
        <v>203</v>
      </c>
      <c r="C49" s="57" t="s">
        <v>103</v>
      </c>
      <c r="D49" s="57" t="s">
        <v>830</v>
      </c>
      <c r="E49" s="57" t="s">
        <v>809</v>
      </c>
      <c r="F49" s="412">
        <v>520949.28</v>
      </c>
      <c r="G49" s="59"/>
      <c r="H49" s="59"/>
    </row>
    <row r="50" spans="1:8" ht="16.5" thickBot="1">
      <c r="A50" s="56"/>
      <c r="B50" s="56" t="s">
        <v>204</v>
      </c>
      <c r="C50" s="57"/>
      <c r="D50" s="49"/>
      <c r="E50" s="57"/>
      <c r="F50" s="410">
        <f>SUM(F43:F49)</f>
        <v>4219846.04</v>
      </c>
      <c r="G50" s="59">
        <f>SUM(G43:G49)</f>
        <v>0</v>
      </c>
      <c r="H50" s="59">
        <f>SUM(H43:H49)</f>
        <v>0</v>
      </c>
    </row>
    <row r="53" spans="1:8" ht="15.75">
      <c r="A53" s="4"/>
      <c r="B53" s="4"/>
      <c r="C53" s="1"/>
      <c r="D53" s="2"/>
      <c r="E53" s="2"/>
      <c r="H53" s="52" t="s">
        <v>831</v>
      </c>
    </row>
    <row r="54" spans="1:8" ht="81.75" customHeight="1" thickBot="1">
      <c r="A54" s="648" t="s">
        <v>1191</v>
      </c>
      <c r="B54" s="648"/>
      <c r="C54" s="648"/>
      <c r="D54" s="648"/>
      <c r="E54" s="648"/>
      <c r="F54" s="648"/>
      <c r="G54" s="648"/>
      <c r="H54" s="648"/>
    </row>
    <row r="55" spans="1:8" ht="12.75">
      <c r="A55" s="649" t="s">
        <v>241</v>
      </c>
      <c r="B55" s="649" t="s">
        <v>242</v>
      </c>
      <c r="C55" s="649" t="s">
        <v>299</v>
      </c>
      <c r="D55" s="649" t="s">
        <v>327</v>
      </c>
      <c r="E55" s="649" t="s">
        <v>333</v>
      </c>
      <c r="F55" s="654" t="s">
        <v>604</v>
      </c>
      <c r="G55" s="649" t="s">
        <v>691</v>
      </c>
      <c r="H55" s="649" t="s">
        <v>692</v>
      </c>
    </row>
    <row r="56" spans="1:8" ht="21" customHeight="1" thickBot="1">
      <c r="A56" s="650"/>
      <c r="B56" s="650"/>
      <c r="C56" s="650"/>
      <c r="D56" s="650"/>
      <c r="E56" s="650"/>
      <c r="F56" s="655"/>
      <c r="G56" s="650"/>
      <c r="H56" s="650"/>
    </row>
    <row r="57" spans="1:8" ht="13.5" thickBot="1">
      <c r="A57" s="55" t="s">
        <v>158</v>
      </c>
      <c r="B57" s="645" t="s">
        <v>159</v>
      </c>
      <c r="C57" s="646"/>
      <c r="D57" s="646"/>
      <c r="E57" s="646"/>
      <c r="F57" s="646"/>
      <c r="G57" s="646"/>
      <c r="H57" s="647"/>
    </row>
    <row r="58" spans="1:8" ht="16.5" thickBot="1">
      <c r="A58" s="49">
        <v>1</v>
      </c>
      <c r="B58" s="56" t="s">
        <v>196</v>
      </c>
      <c r="C58" s="57" t="s">
        <v>702</v>
      </c>
      <c r="D58" s="57" t="s">
        <v>832</v>
      </c>
      <c r="E58" s="57" t="s">
        <v>809</v>
      </c>
      <c r="F58" s="293">
        <v>134640</v>
      </c>
      <c r="G58" s="59"/>
      <c r="H58" s="59"/>
    </row>
    <row r="59" spans="1:8" ht="16.5" thickBot="1">
      <c r="A59" s="49">
        <v>2</v>
      </c>
      <c r="B59" s="56" t="s">
        <v>197</v>
      </c>
      <c r="C59" s="57" t="s">
        <v>702</v>
      </c>
      <c r="D59" s="57" t="s">
        <v>832</v>
      </c>
      <c r="E59" s="57" t="s">
        <v>809</v>
      </c>
      <c r="F59" s="294">
        <v>75240</v>
      </c>
      <c r="G59" s="59"/>
      <c r="H59" s="59"/>
    </row>
    <row r="60" spans="1:8" ht="16.5" thickBot="1">
      <c r="A60" s="49">
        <v>3</v>
      </c>
      <c r="B60" s="56" t="s">
        <v>198</v>
      </c>
      <c r="C60" s="57" t="s">
        <v>702</v>
      </c>
      <c r="D60" s="57" t="s">
        <v>832</v>
      </c>
      <c r="E60" s="57" t="s">
        <v>809</v>
      </c>
      <c r="F60" s="294">
        <v>229680</v>
      </c>
      <c r="G60" s="59"/>
      <c r="H60" s="59"/>
    </row>
    <row r="61" spans="1:8" ht="16.5" thickBot="1">
      <c r="A61" s="49">
        <v>4</v>
      </c>
      <c r="B61" s="56" t="s">
        <v>199</v>
      </c>
      <c r="C61" s="57" t="s">
        <v>702</v>
      </c>
      <c r="D61" s="57" t="s">
        <v>832</v>
      </c>
      <c r="E61" s="57" t="s">
        <v>809</v>
      </c>
      <c r="F61" s="294">
        <v>125400</v>
      </c>
      <c r="G61" s="59"/>
      <c r="H61" s="59"/>
    </row>
    <row r="62" spans="1:8" ht="16.5" thickBot="1">
      <c r="A62" s="49">
        <v>5</v>
      </c>
      <c r="B62" s="56" t="s">
        <v>201</v>
      </c>
      <c r="C62" s="57" t="s">
        <v>702</v>
      </c>
      <c r="D62" s="57" t="s">
        <v>832</v>
      </c>
      <c r="E62" s="57" t="s">
        <v>809</v>
      </c>
      <c r="F62" s="294">
        <v>405240</v>
      </c>
      <c r="G62" s="59"/>
      <c r="H62" s="59"/>
    </row>
    <row r="63" spans="1:8" ht="16.5" thickBot="1">
      <c r="A63" s="49">
        <v>6</v>
      </c>
      <c r="B63" s="56" t="s">
        <v>202</v>
      </c>
      <c r="C63" s="57" t="s">
        <v>702</v>
      </c>
      <c r="D63" s="57" t="s">
        <v>832</v>
      </c>
      <c r="E63" s="57" t="s">
        <v>809</v>
      </c>
      <c r="F63" s="294">
        <v>109560</v>
      </c>
      <c r="G63" s="59"/>
      <c r="H63" s="59"/>
    </row>
    <row r="64" spans="1:8" ht="16.5" thickBot="1">
      <c r="A64" s="49">
        <v>7</v>
      </c>
      <c r="B64" s="56" t="s">
        <v>203</v>
      </c>
      <c r="C64" s="57" t="s">
        <v>702</v>
      </c>
      <c r="D64" s="57" t="s">
        <v>832</v>
      </c>
      <c r="E64" s="57" t="s">
        <v>809</v>
      </c>
      <c r="F64" s="294">
        <v>240240</v>
      </c>
      <c r="G64" s="59"/>
      <c r="H64" s="59"/>
    </row>
    <row r="65" spans="1:8" ht="16.5" thickBot="1">
      <c r="A65" s="56"/>
      <c r="B65" s="56" t="s">
        <v>204</v>
      </c>
      <c r="C65" s="57"/>
      <c r="D65" s="49"/>
      <c r="E65" s="57"/>
      <c r="F65" s="59">
        <f>SUM(F58:F64)</f>
        <v>1320000</v>
      </c>
      <c r="G65" s="59">
        <f>SUM(G58:G64)</f>
        <v>0</v>
      </c>
      <c r="H65" s="59">
        <f>SUM(H58:H64)</f>
        <v>0</v>
      </c>
    </row>
    <row r="68" spans="1:8" ht="15.75">
      <c r="A68" s="4"/>
      <c r="B68" s="4"/>
      <c r="C68" s="1"/>
      <c r="D68" s="2"/>
      <c r="E68" s="2"/>
      <c r="H68" s="52" t="s">
        <v>1463</v>
      </c>
    </row>
    <row r="69" spans="1:8" ht="49.5" customHeight="1" thickBot="1">
      <c r="A69" s="648" t="s">
        <v>1469</v>
      </c>
      <c r="B69" s="648"/>
      <c r="C69" s="648"/>
      <c r="D69" s="648"/>
      <c r="E69" s="648"/>
      <c r="F69" s="648"/>
      <c r="G69" s="648"/>
      <c r="H69" s="648"/>
    </row>
    <row r="70" spans="1:8" ht="12.75">
      <c r="A70" s="649" t="s">
        <v>241</v>
      </c>
      <c r="B70" s="649" t="s">
        <v>242</v>
      </c>
      <c r="C70" s="649" t="s">
        <v>299</v>
      </c>
      <c r="D70" s="649" t="s">
        <v>327</v>
      </c>
      <c r="E70" s="649" t="s">
        <v>333</v>
      </c>
      <c r="F70" s="654" t="s">
        <v>604</v>
      </c>
      <c r="G70" s="649" t="s">
        <v>691</v>
      </c>
      <c r="H70" s="649" t="s">
        <v>692</v>
      </c>
    </row>
    <row r="71" spans="1:8" ht="21.75" customHeight="1" thickBot="1">
      <c r="A71" s="650"/>
      <c r="B71" s="650"/>
      <c r="C71" s="650"/>
      <c r="D71" s="650"/>
      <c r="E71" s="650"/>
      <c r="F71" s="655"/>
      <c r="G71" s="650"/>
      <c r="H71" s="650"/>
    </row>
    <row r="72" spans="1:8" ht="13.5" thickBot="1">
      <c r="A72" s="55" t="s">
        <v>158</v>
      </c>
      <c r="B72" s="645" t="s">
        <v>159</v>
      </c>
      <c r="C72" s="646"/>
      <c r="D72" s="646"/>
      <c r="E72" s="646"/>
      <c r="F72" s="646"/>
      <c r="G72" s="646"/>
      <c r="H72" s="647"/>
    </row>
    <row r="73" spans="1:8" ht="16.5" thickBot="1">
      <c r="A73" s="49">
        <v>1</v>
      </c>
      <c r="B73" s="56" t="s">
        <v>199</v>
      </c>
      <c r="C73" s="57" t="s">
        <v>103</v>
      </c>
      <c r="D73" s="57" t="s">
        <v>1464</v>
      </c>
      <c r="E73" s="57" t="s">
        <v>809</v>
      </c>
      <c r="F73" s="293">
        <v>1475068</v>
      </c>
      <c r="G73" s="59"/>
      <c r="H73" s="59"/>
    </row>
    <row r="74" spans="1:8" ht="16.5" thickBot="1">
      <c r="A74" s="56"/>
      <c r="B74" s="56" t="s">
        <v>204</v>
      </c>
      <c r="C74" s="57"/>
      <c r="D74" s="49"/>
      <c r="E74" s="57"/>
      <c r="F74" s="59">
        <f>SUM(F73:F73)</f>
        <v>1475068</v>
      </c>
      <c r="G74" s="59">
        <f>SUM(G73:G73)</f>
        <v>0</v>
      </c>
      <c r="H74" s="59">
        <f>SUM(H73:H73)</f>
        <v>0</v>
      </c>
    </row>
  </sheetData>
  <sheetProtection/>
  <mergeCells count="48">
    <mergeCell ref="B72:H72"/>
    <mergeCell ref="A69:H69"/>
    <mergeCell ref="A70:A71"/>
    <mergeCell ref="B70:B71"/>
    <mergeCell ref="C70:C71"/>
    <mergeCell ref="D70:D71"/>
    <mergeCell ref="E70:E71"/>
    <mergeCell ref="F70:F71"/>
    <mergeCell ref="G70:G71"/>
    <mergeCell ref="H70:H71"/>
    <mergeCell ref="B57:H57"/>
    <mergeCell ref="B42:H42"/>
    <mergeCell ref="A54:H54"/>
    <mergeCell ref="A55:A56"/>
    <mergeCell ref="B55:B56"/>
    <mergeCell ref="C55:C56"/>
    <mergeCell ref="D55:D56"/>
    <mergeCell ref="E55:E56"/>
    <mergeCell ref="F55:F56"/>
    <mergeCell ref="G55:G56"/>
    <mergeCell ref="H55:H56"/>
    <mergeCell ref="A39:H39"/>
    <mergeCell ref="A40:A41"/>
    <mergeCell ref="B40:B41"/>
    <mergeCell ref="C40:C41"/>
    <mergeCell ref="D40:D41"/>
    <mergeCell ref="E40:E41"/>
    <mergeCell ref="F40:F41"/>
    <mergeCell ref="G40:G41"/>
    <mergeCell ref="H40:H41"/>
    <mergeCell ref="B25:H25"/>
    <mergeCell ref="A22:H22"/>
    <mergeCell ref="A23:A24"/>
    <mergeCell ref="B23:B24"/>
    <mergeCell ref="C23:C24"/>
    <mergeCell ref="D23:D24"/>
    <mergeCell ref="E23:E24"/>
    <mergeCell ref="F23:F24"/>
    <mergeCell ref="G23:G24"/>
    <mergeCell ref="H23:H24"/>
    <mergeCell ref="B9:H9"/>
    <mergeCell ref="A6:H6"/>
    <mergeCell ref="A7:A8"/>
    <mergeCell ref="B7:B8"/>
    <mergeCell ref="C7:C8"/>
    <mergeCell ref="D7:D8"/>
    <mergeCell ref="E7:E8"/>
    <mergeCell ref="F7:H7"/>
  </mergeCells>
  <printOptions/>
  <pageMargins left="0.75" right="0.49" top="1" bottom="1" header="0.5" footer="0.5"/>
  <pageSetup fitToHeight="0" fitToWidth="1" horizontalDpi="600" verticalDpi="600" orientation="portrait" paperSize="9" scale="88" r:id="rId1"/>
  <rowBreaks count="1" manualBreakCount="1">
    <brk id="37"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D18"/>
  <sheetViews>
    <sheetView zoomScaleSheetLayoutView="100" zoomScalePageLayoutView="0" workbookViewId="0" topLeftCell="A1">
      <selection activeCell="G14" sqref="G14"/>
    </sheetView>
  </sheetViews>
  <sheetFormatPr defaultColWidth="9.140625" defaultRowHeight="12.75"/>
  <cols>
    <col min="1" max="1" width="66.421875" style="0" customWidth="1"/>
    <col min="2" max="2" width="21.421875" style="0" customWidth="1"/>
    <col min="3" max="3" width="13.00390625" style="0" customWidth="1"/>
    <col min="4" max="4" width="14.57421875" style="0" customWidth="1"/>
  </cols>
  <sheetData>
    <row r="1" spans="3:4" ht="15.75">
      <c r="C1" s="663" t="s">
        <v>758</v>
      </c>
      <c r="D1" s="663"/>
    </row>
    <row r="2" spans="1:4" ht="15.75">
      <c r="A2" s="663" t="s">
        <v>154</v>
      </c>
      <c r="B2" s="663"/>
      <c r="C2" s="663"/>
      <c r="D2" s="663"/>
    </row>
    <row r="3" spans="2:4" ht="15.75">
      <c r="B3" s="663" t="s">
        <v>1323</v>
      </c>
      <c r="C3" s="663"/>
      <c r="D3" s="663"/>
    </row>
    <row r="4" spans="1:2" ht="15.75">
      <c r="A4" s="3"/>
      <c r="B4" s="4"/>
    </row>
    <row r="5" spans="1:4" ht="37.5" customHeight="1">
      <c r="A5" s="615" t="s">
        <v>1192</v>
      </c>
      <c r="B5" s="615"/>
      <c r="C5" s="615"/>
      <c r="D5" s="615"/>
    </row>
    <row r="6" spans="1:4" ht="16.5" thickBot="1">
      <c r="A6" s="667"/>
      <c r="B6" s="656"/>
      <c r="C6" s="656"/>
      <c r="D6" s="656"/>
    </row>
    <row r="7" spans="1:4" ht="15.75" customHeight="1">
      <c r="A7" s="664" t="s">
        <v>155</v>
      </c>
      <c r="B7" s="657" t="s">
        <v>215</v>
      </c>
      <c r="C7" s="658"/>
      <c r="D7" s="659"/>
    </row>
    <row r="8" spans="1:4" ht="13.5" thickBot="1">
      <c r="A8" s="665"/>
      <c r="B8" s="660"/>
      <c r="C8" s="661"/>
      <c r="D8" s="662"/>
    </row>
    <row r="9" spans="1:4" ht="16.5" thickBot="1">
      <c r="A9" s="666"/>
      <c r="B9" s="190" t="s">
        <v>604</v>
      </c>
      <c r="C9" s="190" t="s">
        <v>691</v>
      </c>
      <c r="D9" s="190" t="s">
        <v>692</v>
      </c>
    </row>
    <row r="10" spans="1:4" ht="38.25" customHeight="1" thickBot="1">
      <c r="A10" s="64" t="s">
        <v>3</v>
      </c>
      <c r="B10" s="191">
        <v>0</v>
      </c>
      <c r="C10" s="191">
        <v>0</v>
      </c>
      <c r="D10" s="191">
        <v>0</v>
      </c>
    </row>
    <row r="11" spans="1:4" ht="32.25" thickBot="1">
      <c r="A11" s="60" t="s">
        <v>314</v>
      </c>
      <c r="B11" s="185">
        <v>0</v>
      </c>
      <c r="C11" s="185">
        <v>0</v>
      </c>
      <c r="D11" s="185">
        <v>0</v>
      </c>
    </row>
    <row r="12" spans="1:4" ht="16.5" thickBot="1">
      <c r="A12" s="60" t="s">
        <v>31</v>
      </c>
      <c r="B12" s="186">
        <v>0</v>
      </c>
      <c r="C12" s="186">
        <v>0</v>
      </c>
      <c r="D12" s="186">
        <v>0</v>
      </c>
    </row>
    <row r="13" spans="1:4" ht="16.5" thickBot="1">
      <c r="A13" s="61" t="s">
        <v>32</v>
      </c>
      <c r="B13" s="186">
        <v>0</v>
      </c>
      <c r="C13" s="186">
        <v>0</v>
      </c>
      <c r="D13" s="186">
        <v>0</v>
      </c>
    </row>
    <row r="14" spans="1:4" ht="16.5" thickBot="1">
      <c r="A14" s="62" t="s">
        <v>33</v>
      </c>
      <c r="B14" s="187">
        <v>0</v>
      </c>
      <c r="C14" s="187">
        <v>0</v>
      </c>
      <c r="D14" s="187">
        <v>0</v>
      </c>
    </row>
    <row r="15" spans="1:4" ht="16.5" thickBot="1">
      <c r="A15" s="184" t="s">
        <v>31</v>
      </c>
      <c r="B15" s="188">
        <v>0</v>
      </c>
      <c r="C15" s="188">
        <v>0</v>
      </c>
      <c r="D15" s="188">
        <v>0</v>
      </c>
    </row>
    <row r="16" spans="1:4" ht="16.5" thickBot="1">
      <c r="A16" s="63" t="s">
        <v>34</v>
      </c>
      <c r="B16" s="187">
        <v>0</v>
      </c>
      <c r="C16" s="187">
        <v>0</v>
      </c>
      <c r="D16" s="187">
        <v>0</v>
      </c>
    </row>
    <row r="17" spans="1:4" ht="32.25" thickBot="1">
      <c r="A17" s="184" t="s">
        <v>35</v>
      </c>
      <c r="B17" s="188">
        <v>0</v>
      </c>
      <c r="C17" s="188">
        <v>0</v>
      </c>
      <c r="D17" s="188">
        <v>0</v>
      </c>
    </row>
    <row r="18" spans="1:4" ht="32.25" thickBot="1">
      <c r="A18" s="60" t="s">
        <v>36</v>
      </c>
      <c r="B18" s="189">
        <v>0</v>
      </c>
      <c r="C18" s="189">
        <v>0</v>
      </c>
      <c r="D18" s="189">
        <v>0</v>
      </c>
    </row>
  </sheetData>
  <sheetProtection/>
  <mergeCells count="8">
    <mergeCell ref="C6:D6"/>
    <mergeCell ref="B7:D8"/>
    <mergeCell ref="A5:D5"/>
    <mergeCell ref="A2:D2"/>
    <mergeCell ref="B3:D3"/>
    <mergeCell ref="C1:D1"/>
    <mergeCell ref="A7:A9"/>
    <mergeCell ref="A6:B6"/>
  </mergeCells>
  <printOptions/>
  <pageMargins left="0.75" right="0.38" top="1" bottom="1" header="0.5" footer="0.5"/>
  <pageSetup fitToHeight="0" fitToWidth="1"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B1:K86"/>
  <sheetViews>
    <sheetView zoomScaleSheetLayoutView="100" zoomScalePageLayoutView="0" workbookViewId="0" topLeftCell="A79">
      <selection activeCell="B19" sqref="B19:K19"/>
    </sheetView>
  </sheetViews>
  <sheetFormatPr defaultColWidth="9.140625" defaultRowHeight="12.75"/>
  <cols>
    <col min="2" max="2" width="7.00390625" style="0" customWidth="1"/>
    <col min="3" max="3" width="9.28125" style="0" customWidth="1"/>
    <col min="4" max="4" width="11.28125" style="0" customWidth="1"/>
    <col min="5" max="5" width="8.8515625" style="0" customWidth="1"/>
    <col min="6" max="8" width="10.28125" style="0" customWidth="1"/>
    <col min="9" max="9" width="11.140625" style="0" customWidth="1"/>
    <col min="10" max="10" width="11.421875" style="0" customWidth="1"/>
    <col min="11" max="11" width="15.421875" style="0" customWidth="1"/>
  </cols>
  <sheetData>
    <row r="1" spans="2:11" ht="14.25">
      <c r="B1" s="65"/>
      <c r="C1" s="65"/>
      <c r="D1" s="65"/>
      <c r="E1" s="65"/>
      <c r="F1" s="701" t="s">
        <v>759</v>
      </c>
      <c r="G1" s="701"/>
      <c r="H1" s="701"/>
      <c r="I1" s="701"/>
      <c r="J1" s="701"/>
      <c r="K1" s="701"/>
    </row>
    <row r="2" spans="2:11" ht="14.25">
      <c r="B2" s="65"/>
      <c r="C2" s="65"/>
      <c r="D2" s="65"/>
      <c r="E2" s="65"/>
      <c r="F2" s="67"/>
      <c r="G2" s="67"/>
      <c r="H2" s="67"/>
      <c r="I2" s="66"/>
      <c r="J2" s="66"/>
      <c r="K2" s="66" t="s">
        <v>154</v>
      </c>
    </row>
    <row r="3" spans="2:11" ht="14.25">
      <c r="B3" s="65"/>
      <c r="C3" s="65"/>
      <c r="D3" s="65"/>
      <c r="E3" s="65"/>
      <c r="F3" s="67"/>
      <c r="G3" s="67"/>
      <c r="H3" s="67"/>
      <c r="I3" s="66"/>
      <c r="J3" s="66" t="s">
        <v>1323</v>
      </c>
      <c r="K3" s="66"/>
    </row>
    <row r="4" spans="2:11" ht="14.25">
      <c r="B4" s="65"/>
      <c r="C4" s="65"/>
      <c r="D4" s="65"/>
      <c r="E4" s="65"/>
      <c r="F4" s="67"/>
      <c r="G4" s="67"/>
      <c r="H4" s="67"/>
      <c r="I4" s="66"/>
      <c r="J4" s="66"/>
      <c r="K4" s="66"/>
    </row>
    <row r="5" spans="2:11" ht="14.25">
      <c r="B5" s="65"/>
      <c r="C5" s="65"/>
      <c r="D5" s="65"/>
      <c r="E5" s="65"/>
      <c r="F5" s="67"/>
      <c r="G5" s="67"/>
      <c r="H5" s="67"/>
      <c r="I5" s="66"/>
      <c r="J5" s="66"/>
      <c r="K5" s="66"/>
    </row>
    <row r="6" spans="2:11" ht="35.25" customHeight="1">
      <c r="B6" s="676" t="s">
        <v>1193</v>
      </c>
      <c r="C6" s="676"/>
      <c r="D6" s="676"/>
      <c r="E6" s="676"/>
      <c r="F6" s="676"/>
      <c r="G6" s="676"/>
      <c r="H6" s="676"/>
      <c r="I6" s="676"/>
      <c r="J6" s="676"/>
      <c r="K6" s="676"/>
    </row>
    <row r="7" spans="2:11" ht="31.5" customHeight="1">
      <c r="B7" s="697" t="s">
        <v>1194</v>
      </c>
      <c r="C7" s="697"/>
      <c r="D7" s="697"/>
      <c r="E7" s="697"/>
      <c r="F7" s="697"/>
      <c r="G7" s="697"/>
      <c r="H7" s="697"/>
      <c r="I7" s="697"/>
      <c r="J7" s="697"/>
      <c r="K7" s="697"/>
    </row>
    <row r="8" spans="2:11" ht="15.75" thickBot="1">
      <c r="B8" s="68"/>
      <c r="C8" s="68"/>
      <c r="D8" s="68"/>
      <c r="E8" s="68"/>
      <c r="F8" s="68"/>
      <c r="G8" s="68"/>
      <c r="H8" s="68"/>
      <c r="I8" s="68"/>
      <c r="J8" s="68"/>
      <c r="K8" s="68"/>
    </row>
    <row r="9" spans="2:11" ht="15.75" customHeight="1" thickBot="1">
      <c r="B9" s="704" t="s">
        <v>241</v>
      </c>
      <c r="C9" s="704" t="s">
        <v>37</v>
      </c>
      <c r="D9" s="704" t="s">
        <v>68</v>
      </c>
      <c r="E9" s="698" t="s">
        <v>606</v>
      </c>
      <c r="F9" s="699"/>
      <c r="G9" s="699"/>
      <c r="H9" s="700"/>
      <c r="I9" s="704" t="s">
        <v>324</v>
      </c>
      <c r="J9" s="704" t="s">
        <v>325</v>
      </c>
      <c r="K9" s="704" t="s">
        <v>326</v>
      </c>
    </row>
    <row r="10" spans="2:11" ht="64.5" customHeight="1" thickBot="1">
      <c r="B10" s="705"/>
      <c r="C10" s="705"/>
      <c r="D10" s="706"/>
      <c r="E10" s="241" t="s">
        <v>690</v>
      </c>
      <c r="F10" s="241" t="s">
        <v>604</v>
      </c>
      <c r="G10" s="239" t="s">
        <v>691</v>
      </c>
      <c r="H10" s="239" t="s">
        <v>692</v>
      </c>
      <c r="I10" s="707"/>
      <c r="J10" s="705"/>
      <c r="K10" s="705"/>
    </row>
    <row r="11" spans="2:11" ht="21" customHeight="1" thickBot="1">
      <c r="B11" s="693" t="s">
        <v>1195</v>
      </c>
      <c r="C11" s="694"/>
      <c r="D11" s="694"/>
      <c r="E11" s="695"/>
      <c r="F11" s="695"/>
      <c r="G11" s="695"/>
      <c r="H11" s="695"/>
      <c r="I11" s="694"/>
      <c r="J11" s="694"/>
      <c r="K11" s="696"/>
    </row>
    <row r="12" spans="2:11" ht="15">
      <c r="B12" s="69"/>
      <c r="C12" s="69"/>
      <c r="D12" s="69"/>
      <c r="E12" s="69"/>
      <c r="F12" s="69"/>
      <c r="G12" s="69"/>
      <c r="H12" s="69"/>
      <c r="I12" s="69"/>
      <c r="J12" s="69"/>
      <c r="K12" s="69"/>
    </row>
    <row r="13" spans="2:11" ht="67.5" customHeight="1">
      <c r="B13" s="697" t="s">
        <v>1196</v>
      </c>
      <c r="C13" s="697"/>
      <c r="D13" s="697"/>
      <c r="E13" s="697"/>
      <c r="F13" s="697"/>
      <c r="G13" s="697"/>
      <c r="H13" s="697"/>
      <c r="I13" s="697"/>
      <c r="J13" s="697"/>
      <c r="K13" s="697"/>
    </row>
    <row r="14" spans="2:11" ht="15.75" thickBot="1">
      <c r="B14" s="68"/>
      <c r="C14" s="68"/>
      <c r="D14" s="68"/>
      <c r="E14" s="68"/>
      <c r="F14" s="68"/>
      <c r="G14" s="68"/>
      <c r="H14" s="68"/>
      <c r="I14" s="68"/>
      <c r="J14" s="68"/>
      <c r="K14" s="68"/>
    </row>
    <row r="15" spans="2:11" ht="51" customHeight="1" thickBot="1">
      <c r="B15" s="688" t="s">
        <v>243</v>
      </c>
      <c r="C15" s="688"/>
      <c r="D15" s="688"/>
      <c r="E15" s="688"/>
      <c r="F15" s="688" t="s">
        <v>603</v>
      </c>
      <c r="G15" s="688"/>
      <c r="H15" s="688"/>
      <c r="I15" s="688"/>
      <c r="J15" s="688"/>
      <c r="K15" s="688"/>
    </row>
    <row r="16" spans="2:11" ht="15.75" customHeight="1" thickBot="1">
      <c r="B16" s="688"/>
      <c r="C16" s="688"/>
      <c r="D16" s="688"/>
      <c r="E16" s="688"/>
      <c r="F16" s="178" t="s">
        <v>604</v>
      </c>
      <c r="G16" s="178" t="s">
        <v>691</v>
      </c>
      <c r="H16" s="178" t="s">
        <v>692</v>
      </c>
      <c r="I16" s="178" t="s">
        <v>693</v>
      </c>
      <c r="J16" s="178" t="s">
        <v>969</v>
      </c>
      <c r="K16" s="178" t="s">
        <v>1197</v>
      </c>
    </row>
    <row r="17" spans="2:11" ht="49.5" customHeight="1" thickBot="1">
      <c r="B17" s="687" t="s">
        <v>29</v>
      </c>
      <c r="C17" s="687"/>
      <c r="D17" s="687"/>
      <c r="E17" s="687"/>
      <c r="F17" s="242">
        <v>0</v>
      </c>
      <c r="G17" s="242">
        <v>0</v>
      </c>
      <c r="H17" s="242">
        <v>0</v>
      </c>
      <c r="I17" s="242">
        <v>0</v>
      </c>
      <c r="J17" s="242">
        <v>0</v>
      </c>
      <c r="K17" s="242">
        <v>0</v>
      </c>
    </row>
    <row r="18" spans="2:11" ht="15">
      <c r="B18" s="70"/>
      <c r="C18" s="69"/>
      <c r="D18" s="69"/>
      <c r="E18" s="69"/>
      <c r="F18" s="69"/>
      <c r="G18" s="69"/>
      <c r="H18" s="69"/>
      <c r="I18" s="69"/>
      <c r="J18" s="69"/>
      <c r="K18" s="69"/>
    </row>
    <row r="19" spans="2:11" ht="32.25" customHeight="1">
      <c r="B19" s="676" t="s">
        <v>1198</v>
      </c>
      <c r="C19" s="676"/>
      <c r="D19" s="676"/>
      <c r="E19" s="676"/>
      <c r="F19" s="676"/>
      <c r="G19" s="676"/>
      <c r="H19" s="676"/>
      <c r="I19" s="676"/>
      <c r="J19" s="676"/>
      <c r="K19" s="676"/>
    </row>
    <row r="20" spans="2:11" ht="15.75" thickBot="1">
      <c r="B20" s="71"/>
      <c r="C20" s="19"/>
      <c r="D20" s="19"/>
      <c r="E20" s="19"/>
      <c r="F20" s="19"/>
      <c r="G20" s="19"/>
      <c r="H20" s="19"/>
      <c r="I20" s="19"/>
      <c r="J20" s="19"/>
      <c r="K20" s="47"/>
    </row>
    <row r="21" spans="2:11" ht="15.75" thickBot="1">
      <c r="B21" s="688" t="s">
        <v>155</v>
      </c>
      <c r="C21" s="688"/>
      <c r="D21" s="688"/>
      <c r="E21" s="688"/>
      <c r="F21" s="688" t="s">
        <v>215</v>
      </c>
      <c r="G21" s="688"/>
      <c r="H21" s="688"/>
      <c r="I21" s="688"/>
      <c r="J21" s="688"/>
      <c r="K21" s="688"/>
    </row>
    <row r="22" spans="2:11" ht="15.75" thickBot="1">
      <c r="B22" s="688"/>
      <c r="C22" s="688"/>
      <c r="D22" s="688"/>
      <c r="E22" s="688"/>
      <c r="F22" s="179" t="s">
        <v>604</v>
      </c>
      <c r="G22" s="179" t="s">
        <v>691</v>
      </c>
      <c r="H22" s="179" t="s">
        <v>692</v>
      </c>
      <c r="I22" s="690"/>
      <c r="J22" s="691"/>
      <c r="K22" s="692"/>
    </row>
    <row r="23" spans="2:11" ht="32.25" customHeight="1" thickBot="1">
      <c r="B23" s="689" t="s">
        <v>605</v>
      </c>
      <c r="C23" s="689"/>
      <c r="D23" s="689"/>
      <c r="E23" s="689"/>
      <c r="F23" s="181"/>
      <c r="G23" s="181"/>
      <c r="H23" s="181"/>
      <c r="I23" s="679">
        <v>0</v>
      </c>
      <c r="J23" s="680"/>
      <c r="K23" s="681"/>
    </row>
    <row r="24" spans="2:11" ht="15.75" thickBot="1">
      <c r="B24" s="686" t="s">
        <v>302</v>
      </c>
      <c r="C24" s="686"/>
      <c r="D24" s="686"/>
      <c r="E24" s="686"/>
      <c r="F24" s="180"/>
      <c r="G24" s="180"/>
      <c r="H24" s="180"/>
      <c r="I24" s="682">
        <v>0</v>
      </c>
      <c r="J24" s="683"/>
      <c r="K24" s="684"/>
    </row>
    <row r="25" spans="2:11" ht="15.75" thickBot="1">
      <c r="B25" s="686" t="s">
        <v>34</v>
      </c>
      <c r="C25" s="686"/>
      <c r="D25" s="686"/>
      <c r="E25" s="686"/>
      <c r="F25" s="180"/>
      <c r="G25" s="180"/>
      <c r="H25" s="180"/>
      <c r="I25" s="682">
        <v>0</v>
      </c>
      <c r="J25" s="683"/>
      <c r="K25" s="684"/>
    </row>
    <row r="26" spans="2:11" ht="45" customHeight="1" thickBot="1">
      <c r="B26" s="685" t="s">
        <v>87</v>
      </c>
      <c r="C26" s="685"/>
      <c r="D26" s="685"/>
      <c r="E26" s="685"/>
      <c r="F26" s="181"/>
      <c r="G26" s="181"/>
      <c r="H26" s="181"/>
      <c r="I26" s="679">
        <v>0</v>
      </c>
      <c r="J26" s="680"/>
      <c r="K26" s="681"/>
    </row>
    <row r="27" spans="2:11" ht="15.75" thickBot="1">
      <c r="B27" s="693" t="s">
        <v>302</v>
      </c>
      <c r="C27" s="702"/>
      <c r="D27" s="702"/>
      <c r="E27" s="703"/>
      <c r="F27" s="177"/>
      <c r="G27" s="177"/>
      <c r="H27" s="177"/>
      <c r="I27" s="682">
        <v>0</v>
      </c>
      <c r="J27" s="683"/>
      <c r="K27" s="684"/>
    </row>
    <row r="28" spans="2:11" ht="15.75" thickBot="1">
      <c r="B28" s="687" t="s">
        <v>34</v>
      </c>
      <c r="C28" s="687"/>
      <c r="D28" s="687"/>
      <c r="E28" s="687"/>
      <c r="F28" s="180"/>
      <c r="G28" s="180"/>
      <c r="H28" s="180"/>
      <c r="I28" s="682">
        <v>0</v>
      </c>
      <c r="J28" s="683"/>
      <c r="K28" s="684"/>
    </row>
    <row r="29" spans="2:11" ht="15" thickBot="1">
      <c r="B29" s="685" t="s">
        <v>88</v>
      </c>
      <c r="C29" s="685"/>
      <c r="D29" s="685"/>
      <c r="E29" s="685"/>
      <c r="F29" s="181"/>
      <c r="G29" s="181"/>
      <c r="H29" s="181"/>
      <c r="I29" s="679">
        <v>0</v>
      </c>
      <c r="J29" s="680"/>
      <c r="K29" s="681"/>
    </row>
    <row r="30" spans="2:11" ht="15.75" thickBot="1">
      <c r="B30" s="686" t="s">
        <v>302</v>
      </c>
      <c r="C30" s="686"/>
      <c r="D30" s="686"/>
      <c r="E30" s="686"/>
      <c r="F30" s="180"/>
      <c r="G30" s="180"/>
      <c r="H30" s="180"/>
      <c r="I30" s="682">
        <v>0</v>
      </c>
      <c r="J30" s="683"/>
      <c r="K30" s="684"/>
    </row>
    <row r="31" spans="2:11" ht="15.75" thickBot="1">
      <c r="B31" s="686" t="s">
        <v>34</v>
      </c>
      <c r="C31" s="686"/>
      <c r="D31" s="686"/>
      <c r="E31" s="686"/>
      <c r="F31" s="180"/>
      <c r="G31" s="180"/>
      <c r="H31" s="180"/>
      <c r="I31" s="682">
        <v>0</v>
      </c>
      <c r="J31" s="683"/>
      <c r="K31" s="684"/>
    </row>
    <row r="32" spans="2:11" ht="45.75" customHeight="1" thickBot="1">
      <c r="B32" s="685" t="s">
        <v>250</v>
      </c>
      <c r="C32" s="685"/>
      <c r="D32" s="685"/>
      <c r="E32" s="685"/>
      <c r="F32" s="181"/>
      <c r="G32" s="181"/>
      <c r="H32" s="181"/>
      <c r="I32" s="679">
        <v>0</v>
      </c>
      <c r="J32" s="680"/>
      <c r="K32" s="681"/>
    </row>
    <row r="33" spans="2:11" ht="46.5" customHeight="1" thickBot="1">
      <c r="B33" s="686" t="s">
        <v>232</v>
      </c>
      <c r="C33" s="686"/>
      <c r="D33" s="686"/>
      <c r="E33" s="686"/>
      <c r="F33" s="180"/>
      <c r="G33" s="180"/>
      <c r="H33" s="180"/>
      <c r="I33" s="682">
        <v>0</v>
      </c>
      <c r="J33" s="683"/>
      <c r="K33" s="684"/>
    </row>
    <row r="34" spans="2:11" ht="15">
      <c r="B34" s="65"/>
      <c r="C34" s="65"/>
      <c r="D34" s="65"/>
      <c r="E34" s="65"/>
      <c r="F34" s="19"/>
      <c r="G34" s="19"/>
      <c r="H34" s="19"/>
      <c r="I34" s="19"/>
      <c r="J34" s="19"/>
      <c r="K34" s="19"/>
    </row>
    <row r="35" spans="2:11" ht="30.75" customHeight="1">
      <c r="B35" s="676" t="s">
        <v>695</v>
      </c>
      <c r="C35" s="676"/>
      <c r="D35" s="676"/>
      <c r="E35" s="676"/>
      <c r="F35" s="676"/>
      <c r="G35" s="676"/>
      <c r="H35" s="676"/>
      <c r="I35" s="676"/>
      <c r="J35" s="676"/>
      <c r="K35" s="676"/>
    </row>
    <row r="36" spans="2:11" ht="35.25" customHeight="1" thickBot="1">
      <c r="B36" s="677" t="s">
        <v>696</v>
      </c>
      <c r="C36" s="677"/>
      <c r="D36" s="677"/>
      <c r="E36" s="677"/>
      <c r="F36" s="677"/>
      <c r="G36" s="677"/>
      <c r="H36" s="677"/>
      <c r="I36" s="677"/>
      <c r="J36" s="677"/>
      <c r="K36" s="677"/>
    </row>
    <row r="37" spans="2:11" ht="62.25" customHeight="1" thickBot="1">
      <c r="B37" s="678" t="s">
        <v>608</v>
      </c>
      <c r="C37" s="678"/>
      <c r="D37" s="678"/>
      <c r="E37" s="678"/>
      <c r="F37" s="678" t="s">
        <v>607</v>
      </c>
      <c r="G37" s="678"/>
      <c r="H37" s="678"/>
      <c r="I37" s="678"/>
      <c r="J37" s="678"/>
      <c r="K37" s="678"/>
    </row>
    <row r="38" spans="2:11" ht="15.75" thickBot="1">
      <c r="B38" s="670" t="s">
        <v>694</v>
      </c>
      <c r="C38" s="670"/>
      <c r="D38" s="670"/>
      <c r="E38" s="182">
        <v>0</v>
      </c>
      <c r="F38" s="670" t="s">
        <v>694</v>
      </c>
      <c r="G38" s="670"/>
      <c r="H38" s="670"/>
      <c r="I38" s="670"/>
      <c r="J38" s="669">
        <v>0</v>
      </c>
      <c r="K38" s="669"/>
    </row>
    <row r="39" spans="2:11" ht="15.75" thickBot="1">
      <c r="B39" s="672"/>
      <c r="C39" s="672"/>
      <c r="D39" s="672"/>
      <c r="E39" s="182"/>
      <c r="F39" s="668"/>
      <c r="G39" s="668"/>
      <c r="H39" s="668"/>
      <c r="I39" s="668"/>
      <c r="J39" s="669"/>
      <c r="K39" s="669"/>
    </row>
    <row r="40" spans="2:11" ht="30" customHeight="1" thickBot="1">
      <c r="B40" s="670" t="s">
        <v>698</v>
      </c>
      <c r="C40" s="670"/>
      <c r="D40" s="670"/>
      <c r="E40" s="182">
        <v>0</v>
      </c>
      <c r="F40" s="670" t="s">
        <v>698</v>
      </c>
      <c r="G40" s="670"/>
      <c r="H40" s="670"/>
      <c r="I40" s="670"/>
      <c r="J40" s="669">
        <v>0</v>
      </c>
      <c r="K40" s="669"/>
    </row>
    <row r="41" spans="2:11" ht="15.75" thickBot="1">
      <c r="B41" s="671" t="s">
        <v>216</v>
      </c>
      <c r="C41" s="671"/>
      <c r="D41" s="671"/>
      <c r="E41" s="182"/>
      <c r="F41" s="671" t="s">
        <v>216</v>
      </c>
      <c r="G41" s="671"/>
      <c r="H41" s="671"/>
      <c r="I41" s="671"/>
      <c r="J41" s="669"/>
      <c r="K41" s="669"/>
    </row>
    <row r="42" spans="2:11" ht="15.75" thickBot="1">
      <c r="B42" s="671" t="s">
        <v>217</v>
      </c>
      <c r="C42" s="671"/>
      <c r="D42" s="671"/>
      <c r="E42" s="182">
        <v>0</v>
      </c>
      <c r="F42" s="668"/>
      <c r="G42" s="668"/>
      <c r="H42" s="668"/>
      <c r="I42" s="668"/>
      <c r="J42" s="669"/>
      <c r="K42" s="669"/>
    </row>
    <row r="43" spans="2:11" ht="18.75" customHeight="1" thickBot="1">
      <c r="B43" s="671" t="s">
        <v>124</v>
      </c>
      <c r="C43" s="671"/>
      <c r="D43" s="671"/>
      <c r="E43" s="182">
        <v>0</v>
      </c>
      <c r="F43" s="671" t="s">
        <v>124</v>
      </c>
      <c r="G43" s="671"/>
      <c r="H43" s="671"/>
      <c r="I43" s="671"/>
      <c r="J43" s="669">
        <v>0</v>
      </c>
      <c r="K43" s="669"/>
    </row>
    <row r="44" spans="2:11" ht="15.75" thickBot="1">
      <c r="B44" s="668"/>
      <c r="C44" s="668"/>
      <c r="D44" s="668"/>
      <c r="E44" s="182"/>
      <c r="F44" s="668"/>
      <c r="G44" s="668"/>
      <c r="H44" s="668"/>
      <c r="I44" s="668"/>
      <c r="J44" s="669"/>
      <c r="K44" s="669"/>
    </row>
    <row r="45" spans="2:11" ht="29.25" customHeight="1" thickBot="1">
      <c r="B45" s="670" t="s">
        <v>699</v>
      </c>
      <c r="C45" s="670"/>
      <c r="D45" s="670"/>
      <c r="E45" s="182">
        <v>0</v>
      </c>
      <c r="F45" s="670" t="s">
        <v>699</v>
      </c>
      <c r="G45" s="670"/>
      <c r="H45" s="670"/>
      <c r="I45" s="670"/>
      <c r="J45" s="669">
        <v>0</v>
      </c>
      <c r="K45" s="669"/>
    </row>
    <row r="46" spans="2:11" ht="15.75" thickBot="1">
      <c r="B46" s="671" t="s">
        <v>216</v>
      </c>
      <c r="C46" s="671"/>
      <c r="D46" s="671"/>
      <c r="E46" s="182"/>
      <c r="F46" s="671" t="s">
        <v>216</v>
      </c>
      <c r="G46" s="671"/>
      <c r="H46" s="671"/>
      <c r="I46" s="671"/>
      <c r="J46" s="669"/>
      <c r="K46" s="669"/>
    </row>
    <row r="47" spans="2:11" ht="15.75" thickBot="1">
      <c r="B47" s="671" t="s">
        <v>217</v>
      </c>
      <c r="C47" s="671"/>
      <c r="D47" s="671"/>
      <c r="E47" s="182">
        <v>0</v>
      </c>
      <c r="F47" s="668"/>
      <c r="G47" s="668"/>
      <c r="H47" s="668"/>
      <c r="I47" s="668"/>
      <c r="J47" s="669"/>
      <c r="K47" s="669"/>
    </row>
    <row r="48" spans="2:11" ht="28.5" customHeight="1" thickBot="1">
      <c r="B48" s="671" t="s">
        <v>125</v>
      </c>
      <c r="C48" s="671"/>
      <c r="D48" s="671"/>
      <c r="E48" s="182">
        <v>0</v>
      </c>
      <c r="F48" s="671" t="s">
        <v>125</v>
      </c>
      <c r="G48" s="671"/>
      <c r="H48" s="671"/>
      <c r="I48" s="671"/>
      <c r="J48" s="669">
        <v>0</v>
      </c>
      <c r="K48" s="669"/>
    </row>
    <row r="49" spans="2:11" ht="15.75" thickBot="1">
      <c r="B49" s="668"/>
      <c r="C49" s="668"/>
      <c r="D49" s="668"/>
      <c r="E49" s="182"/>
      <c r="F49" s="668"/>
      <c r="G49" s="668"/>
      <c r="H49" s="668"/>
      <c r="I49" s="668"/>
      <c r="J49" s="669"/>
      <c r="K49" s="669"/>
    </row>
    <row r="50" spans="2:11" ht="15.75" thickBot="1">
      <c r="B50" s="670" t="s">
        <v>697</v>
      </c>
      <c r="C50" s="670"/>
      <c r="D50" s="670"/>
      <c r="E50" s="182">
        <v>0</v>
      </c>
      <c r="F50" s="670" t="s">
        <v>697</v>
      </c>
      <c r="G50" s="670"/>
      <c r="H50" s="670"/>
      <c r="I50" s="670"/>
      <c r="J50" s="669">
        <v>0</v>
      </c>
      <c r="K50" s="669"/>
    </row>
    <row r="51" spans="2:11" ht="15">
      <c r="B51" s="19"/>
      <c r="C51" s="19"/>
      <c r="D51" s="19"/>
      <c r="E51" s="19"/>
      <c r="F51" s="19"/>
      <c r="G51" s="19"/>
      <c r="H51" s="19"/>
      <c r="I51" s="19"/>
      <c r="J51" s="19"/>
      <c r="K51" s="19"/>
    </row>
    <row r="52" spans="2:11" ht="15">
      <c r="B52" s="19"/>
      <c r="C52" s="19"/>
      <c r="D52" s="19"/>
      <c r="E52" s="19"/>
      <c r="F52" s="19"/>
      <c r="G52" s="19"/>
      <c r="H52" s="19"/>
      <c r="I52" s="19"/>
      <c r="J52" s="19"/>
      <c r="K52" s="19"/>
    </row>
    <row r="53" spans="2:11" ht="39.75" customHeight="1">
      <c r="B53" s="676" t="s">
        <v>970</v>
      </c>
      <c r="C53" s="676"/>
      <c r="D53" s="676"/>
      <c r="E53" s="676"/>
      <c r="F53" s="676"/>
      <c r="G53" s="676"/>
      <c r="H53" s="676"/>
      <c r="I53" s="676"/>
      <c r="J53" s="676"/>
      <c r="K53" s="676"/>
    </row>
    <row r="54" spans="2:11" ht="31.5" customHeight="1" thickBot="1">
      <c r="B54" s="677" t="s">
        <v>971</v>
      </c>
      <c r="C54" s="677"/>
      <c r="D54" s="677"/>
      <c r="E54" s="677"/>
      <c r="F54" s="677"/>
      <c r="G54" s="677"/>
      <c r="H54" s="677"/>
      <c r="I54" s="677"/>
      <c r="J54" s="677"/>
      <c r="K54" s="677"/>
    </row>
    <row r="55" spans="2:11" ht="62.25" customHeight="1" thickBot="1">
      <c r="B55" s="678" t="s">
        <v>608</v>
      </c>
      <c r="C55" s="678"/>
      <c r="D55" s="678"/>
      <c r="E55" s="678"/>
      <c r="F55" s="678" t="s">
        <v>607</v>
      </c>
      <c r="G55" s="678"/>
      <c r="H55" s="678"/>
      <c r="I55" s="678"/>
      <c r="J55" s="678"/>
      <c r="K55" s="678"/>
    </row>
    <row r="56" spans="2:11" ht="15.75" thickBot="1">
      <c r="B56" s="670" t="s">
        <v>697</v>
      </c>
      <c r="C56" s="670"/>
      <c r="D56" s="670"/>
      <c r="E56" s="182">
        <v>0</v>
      </c>
      <c r="F56" s="670" t="s">
        <v>697</v>
      </c>
      <c r="G56" s="670"/>
      <c r="H56" s="670"/>
      <c r="I56" s="670"/>
      <c r="J56" s="669">
        <v>0</v>
      </c>
      <c r="K56" s="669"/>
    </row>
    <row r="57" spans="2:11" ht="15.75" thickBot="1">
      <c r="B57" s="672"/>
      <c r="C57" s="672"/>
      <c r="D57" s="672"/>
      <c r="E57" s="182"/>
      <c r="F57" s="668"/>
      <c r="G57" s="668"/>
      <c r="H57" s="668"/>
      <c r="I57" s="668"/>
      <c r="J57" s="669"/>
      <c r="K57" s="669"/>
    </row>
    <row r="58" spans="2:11" ht="29.25" customHeight="1" thickBot="1">
      <c r="B58" s="673" t="s">
        <v>972</v>
      </c>
      <c r="C58" s="674"/>
      <c r="D58" s="675"/>
      <c r="E58" s="182">
        <v>0</v>
      </c>
      <c r="F58" s="670" t="s">
        <v>972</v>
      </c>
      <c r="G58" s="670"/>
      <c r="H58" s="670"/>
      <c r="I58" s="670"/>
      <c r="J58" s="669">
        <v>0</v>
      </c>
      <c r="K58" s="669"/>
    </row>
    <row r="59" spans="2:11" ht="15.75" thickBot="1">
      <c r="B59" s="671" t="s">
        <v>216</v>
      </c>
      <c r="C59" s="671"/>
      <c r="D59" s="671"/>
      <c r="E59" s="182"/>
      <c r="F59" s="671" t="s">
        <v>216</v>
      </c>
      <c r="G59" s="671"/>
      <c r="H59" s="671"/>
      <c r="I59" s="671"/>
      <c r="J59" s="669"/>
      <c r="K59" s="669"/>
    </row>
    <row r="60" spans="2:11" ht="15.75" thickBot="1">
      <c r="B60" s="671" t="s">
        <v>217</v>
      </c>
      <c r="C60" s="671"/>
      <c r="D60" s="671"/>
      <c r="E60" s="182">
        <v>0</v>
      </c>
      <c r="F60" s="668"/>
      <c r="G60" s="668"/>
      <c r="H60" s="668"/>
      <c r="I60" s="668"/>
      <c r="J60" s="669"/>
      <c r="K60" s="669"/>
    </row>
    <row r="61" spans="2:11" ht="15.75" thickBot="1">
      <c r="B61" s="671" t="s">
        <v>124</v>
      </c>
      <c r="C61" s="671"/>
      <c r="D61" s="671"/>
      <c r="E61" s="182">
        <v>0</v>
      </c>
      <c r="F61" s="671" t="s">
        <v>124</v>
      </c>
      <c r="G61" s="671"/>
      <c r="H61" s="671"/>
      <c r="I61" s="671"/>
      <c r="J61" s="669">
        <v>0</v>
      </c>
      <c r="K61" s="669"/>
    </row>
    <row r="62" spans="2:11" ht="15.75" thickBot="1">
      <c r="B62" s="668"/>
      <c r="C62" s="668"/>
      <c r="D62" s="668"/>
      <c r="E62" s="182"/>
      <c r="F62" s="668"/>
      <c r="G62" s="668"/>
      <c r="H62" s="668"/>
      <c r="I62" s="668"/>
      <c r="J62" s="669"/>
      <c r="K62" s="669"/>
    </row>
    <row r="63" spans="2:11" ht="30" customHeight="1" thickBot="1">
      <c r="B63" s="670" t="s">
        <v>973</v>
      </c>
      <c r="C63" s="670"/>
      <c r="D63" s="670"/>
      <c r="E63" s="182">
        <v>0</v>
      </c>
      <c r="F63" s="670" t="s">
        <v>973</v>
      </c>
      <c r="G63" s="670"/>
      <c r="H63" s="670"/>
      <c r="I63" s="670"/>
      <c r="J63" s="669">
        <v>0</v>
      </c>
      <c r="K63" s="669"/>
    </row>
    <row r="64" spans="2:11" ht="15.75" thickBot="1">
      <c r="B64" s="671" t="s">
        <v>216</v>
      </c>
      <c r="C64" s="671"/>
      <c r="D64" s="671"/>
      <c r="E64" s="182"/>
      <c r="F64" s="671" t="s">
        <v>216</v>
      </c>
      <c r="G64" s="671"/>
      <c r="H64" s="671"/>
      <c r="I64" s="671"/>
      <c r="J64" s="669"/>
      <c r="K64" s="669"/>
    </row>
    <row r="65" spans="2:11" ht="15.75" thickBot="1">
      <c r="B65" s="671" t="s">
        <v>217</v>
      </c>
      <c r="C65" s="671"/>
      <c r="D65" s="671"/>
      <c r="E65" s="182">
        <v>0</v>
      </c>
      <c r="F65" s="668"/>
      <c r="G65" s="668"/>
      <c r="H65" s="668"/>
      <c r="I65" s="668"/>
      <c r="J65" s="669"/>
      <c r="K65" s="669"/>
    </row>
    <row r="66" spans="2:11" ht="35.25" customHeight="1" thickBot="1">
      <c r="B66" s="671" t="s">
        <v>125</v>
      </c>
      <c r="C66" s="671"/>
      <c r="D66" s="671"/>
      <c r="E66" s="182">
        <v>0</v>
      </c>
      <c r="F66" s="671" t="s">
        <v>125</v>
      </c>
      <c r="G66" s="671"/>
      <c r="H66" s="671"/>
      <c r="I66" s="671"/>
      <c r="J66" s="669">
        <v>0</v>
      </c>
      <c r="K66" s="669"/>
    </row>
    <row r="67" spans="2:11" ht="15.75" thickBot="1">
      <c r="B67" s="668"/>
      <c r="C67" s="668"/>
      <c r="D67" s="668"/>
      <c r="E67" s="182"/>
      <c r="F67" s="668"/>
      <c r="G67" s="668"/>
      <c r="H67" s="668"/>
      <c r="I67" s="668"/>
      <c r="J67" s="669"/>
      <c r="K67" s="669"/>
    </row>
    <row r="68" spans="2:11" ht="15.75" thickBot="1">
      <c r="B68" s="670" t="s">
        <v>974</v>
      </c>
      <c r="C68" s="670"/>
      <c r="D68" s="670"/>
      <c r="E68" s="182">
        <v>0</v>
      </c>
      <c r="F68" s="670" t="s">
        <v>974</v>
      </c>
      <c r="G68" s="670"/>
      <c r="H68" s="670"/>
      <c r="I68" s="670"/>
      <c r="J68" s="669">
        <v>0</v>
      </c>
      <c r="K68" s="669"/>
    </row>
    <row r="71" spans="2:11" ht="28.5" customHeight="1">
      <c r="B71" s="676" t="s">
        <v>1199</v>
      </c>
      <c r="C71" s="676"/>
      <c r="D71" s="676"/>
      <c r="E71" s="676"/>
      <c r="F71" s="676"/>
      <c r="G71" s="676"/>
      <c r="H71" s="676"/>
      <c r="I71" s="676"/>
      <c r="J71" s="676"/>
      <c r="K71" s="676"/>
    </row>
    <row r="72" spans="2:11" ht="35.25" customHeight="1" thickBot="1">
      <c r="B72" s="677" t="s">
        <v>1200</v>
      </c>
      <c r="C72" s="677"/>
      <c r="D72" s="677"/>
      <c r="E72" s="677"/>
      <c r="F72" s="677"/>
      <c r="G72" s="677"/>
      <c r="H72" s="677"/>
      <c r="I72" s="677"/>
      <c r="J72" s="677"/>
      <c r="K72" s="677"/>
    </row>
    <row r="73" spans="2:11" ht="15.75" thickBot="1">
      <c r="B73" s="678" t="s">
        <v>608</v>
      </c>
      <c r="C73" s="678"/>
      <c r="D73" s="678"/>
      <c r="E73" s="678"/>
      <c r="F73" s="678" t="s">
        <v>607</v>
      </c>
      <c r="G73" s="678"/>
      <c r="H73" s="678"/>
      <c r="I73" s="678"/>
      <c r="J73" s="678"/>
      <c r="K73" s="678"/>
    </row>
    <row r="74" spans="2:11" ht="15.75" thickBot="1">
      <c r="B74" s="670" t="s">
        <v>974</v>
      </c>
      <c r="C74" s="670"/>
      <c r="D74" s="670"/>
      <c r="E74" s="182">
        <v>0</v>
      </c>
      <c r="F74" s="670" t="s">
        <v>974</v>
      </c>
      <c r="G74" s="670"/>
      <c r="H74" s="670"/>
      <c r="I74" s="670"/>
      <c r="J74" s="669">
        <v>0</v>
      </c>
      <c r="K74" s="669"/>
    </row>
    <row r="75" spans="2:11" ht="15.75" thickBot="1">
      <c r="B75" s="672"/>
      <c r="C75" s="672"/>
      <c r="D75" s="672"/>
      <c r="E75" s="182"/>
      <c r="F75" s="668"/>
      <c r="G75" s="668"/>
      <c r="H75" s="668"/>
      <c r="I75" s="668"/>
      <c r="J75" s="669"/>
      <c r="K75" s="669"/>
    </row>
    <row r="76" spans="2:11" ht="31.5" customHeight="1" thickBot="1">
      <c r="B76" s="673" t="s">
        <v>1201</v>
      </c>
      <c r="C76" s="674"/>
      <c r="D76" s="675"/>
      <c r="E76" s="182">
        <v>0</v>
      </c>
      <c r="F76" s="670" t="s">
        <v>1201</v>
      </c>
      <c r="G76" s="670"/>
      <c r="H76" s="670"/>
      <c r="I76" s="670"/>
      <c r="J76" s="669">
        <v>0</v>
      </c>
      <c r="K76" s="669"/>
    </row>
    <row r="77" spans="2:11" ht="15.75" thickBot="1">
      <c r="B77" s="671" t="s">
        <v>216</v>
      </c>
      <c r="C77" s="671"/>
      <c r="D77" s="671"/>
      <c r="E77" s="182"/>
      <c r="F77" s="671" t="s">
        <v>216</v>
      </c>
      <c r="G77" s="671"/>
      <c r="H77" s="671"/>
      <c r="I77" s="671"/>
      <c r="J77" s="669"/>
      <c r="K77" s="669"/>
    </row>
    <row r="78" spans="2:11" ht="15.75" thickBot="1">
      <c r="B78" s="671" t="s">
        <v>217</v>
      </c>
      <c r="C78" s="671"/>
      <c r="D78" s="671"/>
      <c r="E78" s="182">
        <v>0</v>
      </c>
      <c r="F78" s="668"/>
      <c r="G78" s="668"/>
      <c r="H78" s="668"/>
      <c r="I78" s="668"/>
      <c r="J78" s="669"/>
      <c r="K78" s="669"/>
    </row>
    <row r="79" spans="2:11" ht="19.5" customHeight="1" thickBot="1">
      <c r="B79" s="671" t="s">
        <v>124</v>
      </c>
      <c r="C79" s="671"/>
      <c r="D79" s="671"/>
      <c r="E79" s="182">
        <v>0</v>
      </c>
      <c r="F79" s="671" t="s">
        <v>124</v>
      </c>
      <c r="G79" s="671"/>
      <c r="H79" s="671"/>
      <c r="I79" s="671"/>
      <c r="J79" s="669">
        <v>0</v>
      </c>
      <c r="K79" s="669"/>
    </row>
    <row r="80" spans="2:11" ht="15.75" thickBot="1">
      <c r="B80" s="668"/>
      <c r="C80" s="668"/>
      <c r="D80" s="668"/>
      <c r="E80" s="182"/>
      <c r="F80" s="668"/>
      <c r="G80" s="668"/>
      <c r="H80" s="668"/>
      <c r="I80" s="668"/>
      <c r="J80" s="669"/>
      <c r="K80" s="669"/>
    </row>
    <row r="81" spans="2:11" ht="27.75" customHeight="1" thickBot="1">
      <c r="B81" s="670" t="s">
        <v>1202</v>
      </c>
      <c r="C81" s="670"/>
      <c r="D81" s="670"/>
      <c r="E81" s="182">
        <v>0</v>
      </c>
      <c r="F81" s="670" t="s">
        <v>1202</v>
      </c>
      <c r="G81" s="670"/>
      <c r="H81" s="670"/>
      <c r="I81" s="670"/>
      <c r="J81" s="669">
        <v>0</v>
      </c>
      <c r="K81" s="669"/>
    </row>
    <row r="82" spans="2:11" ht="15.75" thickBot="1">
      <c r="B82" s="671" t="s">
        <v>216</v>
      </c>
      <c r="C82" s="671"/>
      <c r="D82" s="671"/>
      <c r="E82" s="182"/>
      <c r="F82" s="671" t="s">
        <v>216</v>
      </c>
      <c r="G82" s="671"/>
      <c r="H82" s="671"/>
      <c r="I82" s="671"/>
      <c r="J82" s="669"/>
      <c r="K82" s="669"/>
    </row>
    <row r="83" spans="2:11" ht="15.75" thickBot="1">
      <c r="B83" s="671" t="s">
        <v>217</v>
      </c>
      <c r="C83" s="671"/>
      <c r="D83" s="671"/>
      <c r="E83" s="182">
        <v>0</v>
      </c>
      <c r="F83" s="668"/>
      <c r="G83" s="668"/>
      <c r="H83" s="668"/>
      <c r="I83" s="668"/>
      <c r="J83" s="669"/>
      <c r="K83" s="669"/>
    </row>
    <row r="84" spans="2:11" ht="29.25" customHeight="1" thickBot="1">
      <c r="B84" s="671" t="s">
        <v>125</v>
      </c>
      <c r="C84" s="671"/>
      <c r="D84" s="671"/>
      <c r="E84" s="182">
        <v>0</v>
      </c>
      <c r="F84" s="671" t="s">
        <v>125</v>
      </c>
      <c r="G84" s="671"/>
      <c r="H84" s="671"/>
      <c r="I84" s="671"/>
      <c r="J84" s="669">
        <v>0</v>
      </c>
      <c r="K84" s="669"/>
    </row>
    <row r="85" spans="2:11" ht="15.75" thickBot="1">
      <c r="B85" s="668"/>
      <c r="C85" s="668"/>
      <c r="D85" s="668"/>
      <c r="E85" s="182"/>
      <c r="F85" s="668"/>
      <c r="G85" s="668"/>
      <c r="H85" s="668"/>
      <c r="I85" s="668"/>
      <c r="J85" s="669"/>
      <c r="K85" s="669"/>
    </row>
    <row r="86" spans="2:11" ht="15.75" thickBot="1">
      <c r="B86" s="670" t="s">
        <v>1203</v>
      </c>
      <c r="C86" s="670"/>
      <c r="D86" s="670"/>
      <c r="E86" s="182">
        <v>0</v>
      </c>
      <c r="F86" s="670" t="s">
        <v>1203</v>
      </c>
      <c r="G86" s="670"/>
      <c r="H86" s="670"/>
      <c r="I86" s="670"/>
      <c r="J86" s="669">
        <v>0</v>
      </c>
      <c r="K86" s="669"/>
    </row>
  </sheetData>
  <sheetProtection/>
  <mergeCells count="170">
    <mergeCell ref="F1:K1"/>
    <mergeCell ref="B6:K6"/>
    <mergeCell ref="B27:E27"/>
    <mergeCell ref="B7:K7"/>
    <mergeCell ref="B9:B10"/>
    <mergeCell ref="C9:C10"/>
    <mergeCell ref="D9:D10"/>
    <mergeCell ref="I9:I10"/>
    <mergeCell ref="J9:J10"/>
    <mergeCell ref="K9:K10"/>
    <mergeCell ref="B17:E17"/>
    <mergeCell ref="B11:K11"/>
    <mergeCell ref="B13:K13"/>
    <mergeCell ref="B15:E16"/>
    <mergeCell ref="F15:K15"/>
    <mergeCell ref="E9:H9"/>
    <mergeCell ref="B32:E32"/>
    <mergeCell ref="B19:K19"/>
    <mergeCell ref="B21:E22"/>
    <mergeCell ref="F21:K21"/>
    <mergeCell ref="B24:E24"/>
    <mergeCell ref="B23:E23"/>
    <mergeCell ref="I22:K22"/>
    <mergeCell ref="I23:K23"/>
    <mergeCell ref="I24:K24"/>
    <mergeCell ref="I25:K25"/>
    <mergeCell ref="I33:K33"/>
    <mergeCell ref="B26:E26"/>
    <mergeCell ref="B25:E25"/>
    <mergeCell ref="B29:E29"/>
    <mergeCell ref="B28:E28"/>
    <mergeCell ref="B56:D56"/>
    <mergeCell ref="F56:I56"/>
    <mergeCell ref="B31:E31"/>
    <mergeCell ref="B30:E30"/>
    <mergeCell ref="B33:E33"/>
    <mergeCell ref="B38:D38"/>
    <mergeCell ref="F38:I38"/>
    <mergeCell ref="J38:K38"/>
    <mergeCell ref="B35:K35"/>
    <mergeCell ref="B36:K36"/>
    <mergeCell ref="B37:E37"/>
    <mergeCell ref="F37:K37"/>
    <mergeCell ref="B40:D40"/>
    <mergeCell ref="F40:I40"/>
    <mergeCell ref="J40:K40"/>
    <mergeCell ref="B39:D39"/>
    <mergeCell ref="F39:I39"/>
    <mergeCell ref="J39:K39"/>
    <mergeCell ref="B42:D42"/>
    <mergeCell ref="F42:I42"/>
    <mergeCell ref="J42:K42"/>
    <mergeCell ref="B41:D41"/>
    <mergeCell ref="F41:I41"/>
    <mergeCell ref="J41:K41"/>
    <mergeCell ref="B44:D44"/>
    <mergeCell ref="F44:I44"/>
    <mergeCell ref="J44:K44"/>
    <mergeCell ref="B43:D43"/>
    <mergeCell ref="F43:I43"/>
    <mergeCell ref="J43:K43"/>
    <mergeCell ref="B46:D46"/>
    <mergeCell ref="F46:I46"/>
    <mergeCell ref="J46:K46"/>
    <mergeCell ref="B45:D45"/>
    <mergeCell ref="F45:I45"/>
    <mergeCell ref="J45:K45"/>
    <mergeCell ref="F49:I49"/>
    <mergeCell ref="J49:K49"/>
    <mergeCell ref="B48:D48"/>
    <mergeCell ref="F48:I48"/>
    <mergeCell ref="J48:K48"/>
    <mergeCell ref="B47:D47"/>
    <mergeCell ref="F47:I47"/>
    <mergeCell ref="J47:K47"/>
    <mergeCell ref="B49:D49"/>
    <mergeCell ref="I26:K26"/>
    <mergeCell ref="I27:K27"/>
    <mergeCell ref="I28:K28"/>
    <mergeCell ref="I29:K29"/>
    <mergeCell ref="I32:K32"/>
    <mergeCell ref="I30:K30"/>
    <mergeCell ref="I31:K31"/>
    <mergeCell ref="B53:K53"/>
    <mergeCell ref="B54:K54"/>
    <mergeCell ref="B55:E55"/>
    <mergeCell ref="F55:K55"/>
    <mergeCell ref="B50:D50"/>
    <mergeCell ref="F50:I50"/>
    <mergeCell ref="J50:K50"/>
    <mergeCell ref="J56:K56"/>
    <mergeCell ref="B57:D57"/>
    <mergeCell ref="F57:I57"/>
    <mergeCell ref="J57:K57"/>
    <mergeCell ref="B58:D58"/>
    <mergeCell ref="F58:I58"/>
    <mergeCell ref="J58:K58"/>
    <mergeCell ref="B59:D59"/>
    <mergeCell ref="F59:I59"/>
    <mergeCell ref="J59:K59"/>
    <mergeCell ref="B60:D60"/>
    <mergeCell ref="F60:I60"/>
    <mergeCell ref="J60:K60"/>
    <mergeCell ref="B61:D61"/>
    <mergeCell ref="F61:I61"/>
    <mergeCell ref="J61:K61"/>
    <mergeCell ref="B62:D62"/>
    <mergeCell ref="F62:I62"/>
    <mergeCell ref="J62:K62"/>
    <mergeCell ref="B63:D63"/>
    <mergeCell ref="F63:I63"/>
    <mergeCell ref="J63:K63"/>
    <mergeCell ref="B64:D64"/>
    <mergeCell ref="F64:I64"/>
    <mergeCell ref="J64:K64"/>
    <mergeCell ref="B65:D65"/>
    <mergeCell ref="F65:I65"/>
    <mergeCell ref="J65:K65"/>
    <mergeCell ref="B66:D66"/>
    <mergeCell ref="F66:I66"/>
    <mergeCell ref="J66:K66"/>
    <mergeCell ref="B67:D67"/>
    <mergeCell ref="F67:I67"/>
    <mergeCell ref="J67:K67"/>
    <mergeCell ref="B68:D68"/>
    <mergeCell ref="F68:I68"/>
    <mergeCell ref="J68:K68"/>
    <mergeCell ref="B71:K71"/>
    <mergeCell ref="B72:K72"/>
    <mergeCell ref="B73:E73"/>
    <mergeCell ref="F73:K73"/>
    <mergeCell ref="B74:D74"/>
    <mergeCell ref="F74:I74"/>
    <mergeCell ref="J74:K74"/>
    <mergeCell ref="B75:D75"/>
    <mergeCell ref="F75:I75"/>
    <mergeCell ref="J75:K75"/>
    <mergeCell ref="B76:D76"/>
    <mergeCell ref="F76:I76"/>
    <mergeCell ref="J76:K76"/>
    <mergeCell ref="B77:D77"/>
    <mergeCell ref="F77:I77"/>
    <mergeCell ref="J77:K77"/>
    <mergeCell ref="B78:D78"/>
    <mergeCell ref="F78:I78"/>
    <mergeCell ref="J78:K78"/>
    <mergeCell ref="B79:D79"/>
    <mergeCell ref="F79:I79"/>
    <mergeCell ref="J79:K79"/>
    <mergeCell ref="B80:D80"/>
    <mergeCell ref="F80:I80"/>
    <mergeCell ref="J80:K80"/>
    <mergeCell ref="B81:D81"/>
    <mergeCell ref="F81:I81"/>
    <mergeCell ref="J81:K81"/>
    <mergeCell ref="B82:D82"/>
    <mergeCell ref="F82:I82"/>
    <mergeCell ref="J82:K82"/>
    <mergeCell ref="B83:D83"/>
    <mergeCell ref="F83:I83"/>
    <mergeCell ref="J83:K83"/>
    <mergeCell ref="B84:D84"/>
    <mergeCell ref="F84:I84"/>
    <mergeCell ref="J84:K84"/>
    <mergeCell ref="B85:D85"/>
    <mergeCell ref="F85:I85"/>
    <mergeCell ref="J85:K85"/>
    <mergeCell ref="B86:D86"/>
    <mergeCell ref="F86:I86"/>
    <mergeCell ref="J86:K86"/>
  </mergeCells>
  <printOptions/>
  <pageMargins left="0.75" right="0.27" top="1" bottom="1" header="0.5" footer="0.5"/>
  <pageSetup fitToHeight="0"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E176"/>
  <sheetViews>
    <sheetView view="pageBreakPreview" zoomScale="80" zoomScaleSheetLayoutView="80" zoomScalePageLayoutView="0" workbookViewId="0" topLeftCell="A165">
      <selection activeCell="B77" sqref="B77"/>
    </sheetView>
  </sheetViews>
  <sheetFormatPr defaultColWidth="9.140625" defaultRowHeight="12.75"/>
  <cols>
    <col min="1" max="1" width="32.28125" style="521" customWidth="1"/>
    <col min="2" max="2" width="57.140625" style="521" customWidth="1"/>
    <col min="3" max="3" width="23.7109375" style="521" customWidth="1"/>
    <col min="4" max="4" width="19.28125" style="521" customWidth="1"/>
    <col min="5" max="5" width="20.7109375" style="521" customWidth="1"/>
    <col min="6" max="16384" width="9.140625" style="521" customWidth="1"/>
  </cols>
  <sheetData>
    <row r="1" spans="4:5" ht="15">
      <c r="D1" s="1"/>
      <c r="E1" s="10" t="s">
        <v>205</v>
      </c>
    </row>
    <row r="2" spans="4:5" ht="15">
      <c r="D2" s="604" t="s">
        <v>116</v>
      </c>
      <c r="E2" s="604"/>
    </row>
    <row r="3" spans="4:5" ht="24" customHeight="1">
      <c r="D3" s="1"/>
      <c r="E3" s="2" t="s">
        <v>1320</v>
      </c>
    </row>
    <row r="4" spans="1:3" ht="15.75" customHeight="1">
      <c r="A4" s="605"/>
      <c r="B4" s="605"/>
      <c r="C4" s="605"/>
    </row>
    <row r="5" spans="1:5" ht="41.25" customHeight="1">
      <c r="A5" s="606" t="s">
        <v>1178</v>
      </c>
      <c r="B5" s="606"/>
      <c r="C5" s="606"/>
      <c r="D5" s="606"/>
      <c r="E5" s="606"/>
    </row>
    <row r="6" spans="1:3" ht="13.5" thickBot="1">
      <c r="A6" s="522"/>
      <c r="B6" s="522"/>
      <c r="C6" s="523"/>
    </row>
    <row r="7" spans="1:5" ht="13.5" customHeight="1" thickBot="1">
      <c r="A7" s="607" t="s">
        <v>172</v>
      </c>
      <c r="B7" s="609" t="s">
        <v>843</v>
      </c>
      <c r="C7" s="611" t="s">
        <v>215</v>
      </c>
      <c r="D7" s="612"/>
      <c r="E7" s="613"/>
    </row>
    <row r="8" spans="1:5" ht="13.5" thickBot="1">
      <c r="A8" s="608"/>
      <c r="B8" s="610"/>
      <c r="C8" s="524">
        <v>2019</v>
      </c>
      <c r="D8" s="524">
        <v>2020</v>
      </c>
      <c r="E8" s="524">
        <v>2021</v>
      </c>
    </row>
    <row r="9" spans="1:5" ht="13.5" thickBot="1">
      <c r="A9" s="525">
        <v>1</v>
      </c>
      <c r="B9" s="526">
        <v>2</v>
      </c>
      <c r="C9" s="525">
        <v>3</v>
      </c>
      <c r="D9" s="525">
        <v>4</v>
      </c>
      <c r="E9" s="525">
        <v>5</v>
      </c>
    </row>
    <row r="10" spans="1:5" ht="16.5" thickBot="1">
      <c r="A10" s="541" t="s">
        <v>844</v>
      </c>
      <c r="B10" s="542" t="s">
        <v>845</v>
      </c>
      <c r="C10" s="374">
        <f>C11+C21+C31+C41+C44+C61+C71+C76+C90+C99</f>
        <v>69712424.2</v>
      </c>
      <c r="D10" s="374">
        <f>D11+D21+D31+D41+D44+D61+D71+D76+D90+D99</f>
        <v>64723174.2</v>
      </c>
      <c r="E10" s="374">
        <f>E11+E21+E31+E41+E44+E61+E71+E76+E90+E99</f>
        <v>64280349.2</v>
      </c>
    </row>
    <row r="11" spans="1:5" ht="16.5" thickBot="1">
      <c r="A11" s="541" t="s">
        <v>846</v>
      </c>
      <c r="B11" s="542" t="s">
        <v>847</v>
      </c>
      <c r="C11" s="374">
        <f>C12</f>
        <v>46327460</v>
      </c>
      <c r="D11" s="374">
        <f>D12</f>
        <v>46892460</v>
      </c>
      <c r="E11" s="374">
        <f>E12</f>
        <v>47387460</v>
      </c>
    </row>
    <row r="12" spans="1:5" ht="16.5" thickBot="1">
      <c r="A12" s="298" t="s">
        <v>848</v>
      </c>
      <c r="B12" s="299" t="s">
        <v>233</v>
      </c>
      <c r="C12" s="300">
        <f>C13+C15+C17+C19</f>
        <v>46327460</v>
      </c>
      <c r="D12" s="300">
        <f>D13+D15+D17+D19</f>
        <v>46892460</v>
      </c>
      <c r="E12" s="300">
        <f>E13+E15+E17+E19</f>
        <v>47387460</v>
      </c>
    </row>
    <row r="13" spans="1:5" ht="81.75" customHeight="1" thickBot="1">
      <c r="A13" s="301" t="s">
        <v>849</v>
      </c>
      <c r="B13" s="301" t="s">
        <v>179</v>
      </c>
      <c r="C13" s="302">
        <f>SUM(C14)</f>
        <v>43914360</v>
      </c>
      <c r="D13" s="302">
        <f>SUM(D14)</f>
        <v>44474360</v>
      </c>
      <c r="E13" s="302">
        <f>SUM(E14)</f>
        <v>44969360</v>
      </c>
    </row>
    <row r="14" spans="1:5" ht="83.25" customHeight="1" thickBot="1">
      <c r="A14" s="34" t="s">
        <v>270</v>
      </c>
      <c r="B14" s="11" t="s">
        <v>179</v>
      </c>
      <c r="C14" s="138">
        <v>43914360</v>
      </c>
      <c r="D14" s="138">
        <v>44474360</v>
      </c>
      <c r="E14" s="138">
        <v>44969360</v>
      </c>
    </row>
    <row r="15" spans="1:5" ht="129.75" customHeight="1" thickBot="1">
      <c r="A15" s="301" t="s">
        <v>850</v>
      </c>
      <c r="B15" s="301" t="s">
        <v>851</v>
      </c>
      <c r="C15" s="302">
        <f>C16</f>
        <v>250000</v>
      </c>
      <c r="D15" s="302">
        <f>D16</f>
        <v>255000</v>
      </c>
      <c r="E15" s="302">
        <f>E16</f>
        <v>255000</v>
      </c>
    </row>
    <row r="16" spans="1:5" ht="129.75" customHeight="1" thickBot="1">
      <c r="A16" s="34" t="s">
        <v>271</v>
      </c>
      <c r="B16" s="222" t="s">
        <v>189</v>
      </c>
      <c r="C16" s="138">
        <v>250000</v>
      </c>
      <c r="D16" s="138">
        <v>255000</v>
      </c>
      <c r="E16" s="138">
        <v>255000</v>
      </c>
    </row>
    <row r="17" spans="1:5" ht="54.75" customHeight="1" thickBot="1">
      <c r="A17" s="301" t="s">
        <v>852</v>
      </c>
      <c r="B17" s="301" t="s">
        <v>853</v>
      </c>
      <c r="C17" s="302">
        <f>C18</f>
        <v>563100</v>
      </c>
      <c r="D17" s="302">
        <f>D18</f>
        <v>563100</v>
      </c>
      <c r="E17" s="302">
        <f>E18</f>
        <v>563100</v>
      </c>
    </row>
    <row r="18" spans="1:5" ht="51.75" customHeight="1" thickBot="1">
      <c r="A18" s="34" t="s">
        <v>272</v>
      </c>
      <c r="B18" s="35" t="s">
        <v>30</v>
      </c>
      <c r="C18" s="138">
        <v>563100</v>
      </c>
      <c r="D18" s="138">
        <v>563100</v>
      </c>
      <c r="E18" s="138">
        <v>563100</v>
      </c>
    </row>
    <row r="19" spans="1:5" ht="97.5" customHeight="1" thickBot="1">
      <c r="A19" s="303" t="s">
        <v>854</v>
      </c>
      <c r="B19" s="304" t="s">
        <v>804</v>
      </c>
      <c r="C19" s="305">
        <f>C20</f>
        <v>1600000</v>
      </c>
      <c r="D19" s="305">
        <f>D20</f>
        <v>1600000</v>
      </c>
      <c r="E19" s="305">
        <f>E20</f>
        <v>1600000</v>
      </c>
    </row>
    <row r="20" spans="1:5" ht="111" thickBot="1">
      <c r="A20" s="34" t="s">
        <v>273</v>
      </c>
      <c r="B20" s="35" t="s">
        <v>804</v>
      </c>
      <c r="C20" s="138">
        <v>1600000</v>
      </c>
      <c r="D20" s="138">
        <v>1600000</v>
      </c>
      <c r="E20" s="138">
        <v>1600000</v>
      </c>
    </row>
    <row r="21" spans="1:5" ht="50.25" customHeight="1" thickBot="1">
      <c r="A21" s="375" t="s">
        <v>855</v>
      </c>
      <c r="B21" s="376" t="s">
        <v>856</v>
      </c>
      <c r="C21" s="377">
        <f>C22</f>
        <v>6663561.100000001</v>
      </c>
      <c r="D21" s="377">
        <f>D22</f>
        <v>5663561.100000001</v>
      </c>
      <c r="E21" s="377">
        <f>E22</f>
        <v>5663561.100000001</v>
      </c>
    </row>
    <row r="22" spans="1:5" ht="32.25" thickBot="1">
      <c r="A22" s="543" t="s">
        <v>857</v>
      </c>
      <c r="B22" s="544" t="s">
        <v>95</v>
      </c>
      <c r="C22" s="306">
        <f>C23+C25+C27+C29</f>
        <v>6663561.100000001</v>
      </c>
      <c r="D22" s="306">
        <f>D23+D25+D27+D29</f>
        <v>5663561.100000001</v>
      </c>
      <c r="E22" s="306">
        <f>E23+E25+E27+E29</f>
        <v>5663561.100000001</v>
      </c>
    </row>
    <row r="23" spans="1:5" ht="84" customHeight="1" thickBot="1">
      <c r="A23" s="303" t="s">
        <v>858</v>
      </c>
      <c r="B23" s="304" t="s">
        <v>259</v>
      </c>
      <c r="C23" s="305">
        <f>C24</f>
        <v>2522524.85</v>
      </c>
      <c r="D23" s="305">
        <f>D24</f>
        <v>2142524.85</v>
      </c>
      <c r="E23" s="305">
        <f>E24</f>
        <v>2142524.85</v>
      </c>
    </row>
    <row r="24" spans="1:5" ht="95.25" thickBot="1">
      <c r="A24" s="34" t="s">
        <v>251</v>
      </c>
      <c r="B24" s="35" t="s">
        <v>259</v>
      </c>
      <c r="C24" s="138">
        <v>2522524.85</v>
      </c>
      <c r="D24" s="138">
        <v>2142524.85</v>
      </c>
      <c r="E24" s="138">
        <v>2142524.85</v>
      </c>
    </row>
    <row r="25" spans="1:5" ht="114" customHeight="1" thickBot="1">
      <c r="A25" s="303" t="s">
        <v>859</v>
      </c>
      <c r="B25" s="304" t="s">
        <v>194</v>
      </c>
      <c r="C25" s="305">
        <f>C26</f>
        <v>15438.67</v>
      </c>
      <c r="D25" s="305">
        <f>D26</f>
        <v>15438.67</v>
      </c>
      <c r="E25" s="305">
        <f>E26</f>
        <v>15438.67</v>
      </c>
    </row>
    <row r="26" spans="1:5" ht="111" thickBot="1">
      <c r="A26" s="34" t="s">
        <v>252</v>
      </c>
      <c r="B26" s="35" t="s">
        <v>194</v>
      </c>
      <c r="C26" s="138">
        <v>15438.67</v>
      </c>
      <c r="D26" s="138">
        <v>15438.67</v>
      </c>
      <c r="E26" s="138">
        <v>15438.67</v>
      </c>
    </row>
    <row r="27" spans="1:5" ht="79.5" customHeight="1" thickBot="1">
      <c r="A27" s="303" t="s">
        <v>860</v>
      </c>
      <c r="B27" s="304" t="s">
        <v>593</v>
      </c>
      <c r="C27" s="305">
        <f>C28</f>
        <v>4539501.3</v>
      </c>
      <c r="D27" s="305">
        <f>D28</f>
        <v>3919501.3</v>
      </c>
      <c r="E27" s="305">
        <f>E28</f>
        <v>3919501.3</v>
      </c>
    </row>
    <row r="28" spans="1:5" ht="93.75" customHeight="1" thickBot="1">
      <c r="A28" s="34" t="s">
        <v>253</v>
      </c>
      <c r="B28" s="35" t="s">
        <v>593</v>
      </c>
      <c r="C28" s="138">
        <v>4539501.3</v>
      </c>
      <c r="D28" s="138">
        <v>3919501.3</v>
      </c>
      <c r="E28" s="138">
        <v>3919501.3</v>
      </c>
    </row>
    <row r="29" spans="1:5" ht="81.75" customHeight="1" thickBot="1">
      <c r="A29" s="303" t="s">
        <v>861</v>
      </c>
      <c r="B29" s="304" t="s">
        <v>594</v>
      </c>
      <c r="C29" s="305">
        <f>C30</f>
        <v>-413903.72</v>
      </c>
      <c r="D29" s="305">
        <f>D30</f>
        <v>-413903.72</v>
      </c>
      <c r="E29" s="305">
        <f>E30</f>
        <v>-413903.72</v>
      </c>
    </row>
    <row r="30" spans="1:5" ht="95.25" thickBot="1">
      <c r="A30" s="34" t="s">
        <v>254</v>
      </c>
      <c r="B30" s="35" t="s">
        <v>594</v>
      </c>
      <c r="C30" s="138">
        <v>-413903.72</v>
      </c>
      <c r="D30" s="138">
        <v>-413903.72</v>
      </c>
      <c r="E30" s="138">
        <v>-413903.72</v>
      </c>
    </row>
    <row r="31" spans="1:5" ht="16.5" thickBot="1">
      <c r="A31" s="375" t="s">
        <v>862</v>
      </c>
      <c r="B31" s="376" t="s">
        <v>863</v>
      </c>
      <c r="C31" s="377">
        <f>C32+C35+C38</f>
        <v>4002700</v>
      </c>
      <c r="D31" s="377">
        <f>D32+D35+D38</f>
        <v>3831700</v>
      </c>
      <c r="E31" s="377">
        <f>E32+E35+E38</f>
        <v>2931700</v>
      </c>
    </row>
    <row r="32" spans="1:5" ht="32.25" thickBot="1">
      <c r="A32" s="360" t="s">
        <v>864</v>
      </c>
      <c r="B32" s="361" t="s">
        <v>274</v>
      </c>
      <c r="C32" s="362">
        <f aca="true" t="shared" si="0" ref="C32:E33">C33</f>
        <v>2000000</v>
      </c>
      <c r="D32" s="362">
        <f t="shared" si="0"/>
        <v>1700000</v>
      </c>
      <c r="E32" s="362">
        <f t="shared" si="0"/>
        <v>800000</v>
      </c>
    </row>
    <row r="33" spans="1:5" ht="32.25" thickBot="1">
      <c r="A33" s="38" t="s">
        <v>865</v>
      </c>
      <c r="B33" s="37" t="s">
        <v>274</v>
      </c>
      <c r="C33" s="138">
        <f t="shared" si="0"/>
        <v>2000000</v>
      </c>
      <c r="D33" s="138">
        <f t="shared" si="0"/>
        <v>1700000</v>
      </c>
      <c r="E33" s="138">
        <f t="shared" si="0"/>
        <v>800000</v>
      </c>
    </row>
    <row r="34" spans="1:5" ht="32.25" thickBot="1">
      <c r="A34" s="38" t="s">
        <v>950</v>
      </c>
      <c r="B34" s="37" t="s">
        <v>274</v>
      </c>
      <c r="C34" s="138">
        <v>2000000</v>
      </c>
      <c r="D34" s="138">
        <v>1700000</v>
      </c>
      <c r="E34" s="138">
        <v>800000</v>
      </c>
    </row>
    <row r="35" spans="1:5" ht="16.5" thickBot="1">
      <c r="A35" s="363" t="s">
        <v>866</v>
      </c>
      <c r="B35" s="361" t="s">
        <v>303</v>
      </c>
      <c r="C35" s="362">
        <f aca="true" t="shared" si="1" ref="C35:E36">C36</f>
        <v>1532700</v>
      </c>
      <c r="D35" s="362">
        <f t="shared" si="1"/>
        <v>1631700</v>
      </c>
      <c r="E35" s="362">
        <f t="shared" si="1"/>
        <v>1631700</v>
      </c>
    </row>
    <row r="36" spans="1:5" ht="16.5" thickBot="1">
      <c r="A36" s="38" t="s">
        <v>867</v>
      </c>
      <c r="B36" s="37" t="s">
        <v>303</v>
      </c>
      <c r="C36" s="138">
        <f t="shared" si="1"/>
        <v>1532700</v>
      </c>
      <c r="D36" s="138">
        <f t="shared" si="1"/>
        <v>1631700</v>
      </c>
      <c r="E36" s="138">
        <f t="shared" si="1"/>
        <v>1631700</v>
      </c>
    </row>
    <row r="37" spans="1:5" ht="16.5" thickBot="1">
      <c r="A37" s="38" t="s">
        <v>868</v>
      </c>
      <c r="B37" s="37" t="s">
        <v>303</v>
      </c>
      <c r="C37" s="138">
        <v>1532700</v>
      </c>
      <c r="D37" s="138">
        <v>1631700</v>
      </c>
      <c r="E37" s="138">
        <v>1631700</v>
      </c>
    </row>
    <row r="38" spans="1:5" ht="32.25" thickBot="1">
      <c r="A38" s="360" t="s">
        <v>869</v>
      </c>
      <c r="B38" s="361" t="s">
        <v>670</v>
      </c>
      <c r="C38" s="362">
        <f aca="true" t="shared" si="2" ref="C38:E39">C39</f>
        <v>470000</v>
      </c>
      <c r="D38" s="362">
        <f t="shared" si="2"/>
        <v>500000</v>
      </c>
      <c r="E38" s="362">
        <f t="shared" si="2"/>
        <v>500000</v>
      </c>
    </row>
    <row r="39" spans="1:5" ht="32.25" thickBot="1">
      <c r="A39" s="309" t="s">
        <v>870</v>
      </c>
      <c r="B39" s="310" t="s">
        <v>670</v>
      </c>
      <c r="C39" s="311">
        <f t="shared" si="2"/>
        <v>470000</v>
      </c>
      <c r="D39" s="311">
        <f t="shared" si="2"/>
        <v>500000</v>
      </c>
      <c r="E39" s="311">
        <f t="shared" si="2"/>
        <v>500000</v>
      </c>
    </row>
    <row r="40" spans="1:5" ht="32.25" thickBot="1">
      <c r="A40" s="38" t="s">
        <v>949</v>
      </c>
      <c r="B40" s="358" t="s">
        <v>670</v>
      </c>
      <c r="C40" s="359">
        <v>470000</v>
      </c>
      <c r="D40" s="359">
        <v>500000</v>
      </c>
      <c r="E40" s="359">
        <v>500000</v>
      </c>
    </row>
    <row r="41" spans="1:5" ht="16.5" thickBot="1">
      <c r="A41" s="378" t="s">
        <v>962</v>
      </c>
      <c r="B41" s="379" t="s">
        <v>963</v>
      </c>
      <c r="C41" s="377">
        <f aca="true" t="shared" si="3" ref="C41:E42">C42</f>
        <v>450000</v>
      </c>
      <c r="D41" s="377">
        <f t="shared" si="3"/>
        <v>450000</v>
      </c>
      <c r="E41" s="377">
        <f t="shared" si="3"/>
        <v>450000</v>
      </c>
    </row>
    <row r="42" spans="1:5" ht="32.25" thickBot="1">
      <c r="A42" s="360" t="s">
        <v>964</v>
      </c>
      <c r="B42" s="361" t="s">
        <v>965</v>
      </c>
      <c r="C42" s="362">
        <f t="shared" si="3"/>
        <v>450000</v>
      </c>
      <c r="D42" s="362">
        <f t="shared" si="3"/>
        <v>450000</v>
      </c>
      <c r="E42" s="362">
        <f t="shared" si="3"/>
        <v>450000</v>
      </c>
    </row>
    <row r="43" spans="1:5" ht="63.75" thickBot="1">
      <c r="A43" s="38" t="s">
        <v>966</v>
      </c>
      <c r="B43" s="37" t="s">
        <v>967</v>
      </c>
      <c r="C43" s="138">
        <v>450000</v>
      </c>
      <c r="D43" s="138">
        <v>450000</v>
      </c>
      <c r="E43" s="138">
        <v>450000</v>
      </c>
    </row>
    <row r="44" spans="1:5" ht="48" thickBot="1">
      <c r="A44" s="380" t="s">
        <v>871</v>
      </c>
      <c r="B44" s="381" t="s">
        <v>872</v>
      </c>
      <c r="C44" s="382">
        <f>C48+C57</f>
        <v>5685853.1</v>
      </c>
      <c r="D44" s="382">
        <f>D48+D57</f>
        <v>5809353.1</v>
      </c>
      <c r="E44" s="382">
        <f>E48+E57</f>
        <v>5764828.1</v>
      </c>
    </row>
    <row r="45" spans="1:5" ht="33.75" customHeight="1" thickBot="1">
      <c r="A45" s="312" t="s">
        <v>873</v>
      </c>
      <c r="B45" s="383" t="s">
        <v>874</v>
      </c>
      <c r="C45" s="313">
        <f aca="true" t="shared" si="4" ref="C45:E46">C46</f>
        <v>0</v>
      </c>
      <c r="D45" s="313">
        <f t="shared" si="4"/>
        <v>0</v>
      </c>
      <c r="E45" s="313">
        <f t="shared" si="4"/>
        <v>0</v>
      </c>
    </row>
    <row r="46" spans="1:5" ht="48" thickBot="1">
      <c r="A46" s="314" t="s">
        <v>875</v>
      </c>
      <c r="B46" s="315" t="s">
        <v>256</v>
      </c>
      <c r="C46" s="316">
        <f t="shared" si="4"/>
        <v>0</v>
      </c>
      <c r="D46" s="316">
        <f t="shared" si="4"/>
        <v>0</v>
      </c>
      <c r="E46" s="316">
        <f t="shared" si="4"/>
        <v>0</v>
      </c>
    </row>
    <row r="47" spans="1:5" ht="48" thickBot="1">
      <c r="A47" s="117" t="s">
        <v>277</v>
      </c>
      <c r="B47" s="118" t="s">
        <v>256</v>
      </c>
      <c r="C47" s="317">
        <v>0</v>
      </c>
      <c r="D47" s="317">
        <v>0</v>
      </c>
      <c r="E47" s="317">
        <v>0</v>
      </c>
    </row>
    <row r="48" spans="1:5" ht="114.75" customHeight="1" thickBot="1">
      <c r="A48" s="312" t="s">
        <v>876</v>
      </c>
      <c r="B48" s="383" t="s">
        <v>877</v>
      </c>
      <c r="C48" s="313">
        <f>C49+C54</f>
        <v>3009000</v>
      </c>
      <c r="D48" s="313">
        <f>D49+D54</f>
        <v>3132500</v>
      </c>
      <c r="E48" s="313">
        <f>E49+E54</f>
        <v>3087975</v>
      </c>
    </row>
    <row r="49" spans="1:5" ht="86.25" customHeight="1" thickBot="1">
      <c r="A49" s="318" t="s">
        <v>878</v>
      </c>
      <c r="B49" s="559" t="s">
        <v>879</v>
      </c>
      <c r="C49" s="316">
        <f>C50+C52</f>
        <v>2526000</v>
      </c>
      <c r="D49" s="316">
        <f>D50+D52</f>
        <v>2532500</v>
      </c>
      <c r="E49" s="316">
        <f>E50+E52</f>
        <v>2487975</v>
      </c>
    </row>
    <row r="50" spans="1:5" ht="117" customHeight="1" thickBot="1">
      <c r="A50" s="318" t="s">
        <v>1100</v>
      </c>
      <c r="B50" s="319" t="s">
        <v>1089</v>
      </c>
      <c r="C50" s="316">
        <f>SUM(C51:C51)</f>
        <v>2355000</v>
      </c>
      <c r="D50" s="316">
        <f>SUM(D51:D51)</f>
        <v>2350000</v>
      </c>
      <c r="E50" s="316">
        <f>SUM(E51:E51)</f>
        <v>2300000</v>
      </c>
    </row>
    <row r="51" spans="1:5" ht="111" thickBot="1">
      <c r="A51" s="320" t="s">
        <v>1094</v>
      </c>
      <c r="B51" s="321" t="s">
        <v>1089</v>
      </c>
      <c r="C51" s="322">
        <v>2355000</v>
      </c>
      <c r="D51" s="322">
        <v>2350000</v>
      </c>
      <c r="E51" s="322">
        <v>2300000</v>
      </c>
    </row>
    <row r="52" spans="1:5" ht="95.25" thickBot="1">
      <c r="A52" s="318" t="s">
        <v>1096</v>
      </c>
      <c r="B52" s="319" t="s">
        <v>336</v>
      </c>
      <c r="C52" s="316">
        <f>C53</f>
        <v>171000</v>
      </c>
      <c r="D52" s="316">
        <f>D53</f>
        <v>182500</v>
      </c>
      <c r="E52" s="316">
        <f>E53</f>
        <v>187975</v>
      </c>
    </row>
    <row r="53" spans="1:5" ht="95.25" thickBot="1">
      <c r="A53" s="320" t="s">
        <v>1095</v>
      </c>
      <c r="B53" s="321" t="s">
        <v>336</v>
      </c>
      <c r="C53" s="322">
        <v>171000</v>
      </c>
      <c r="D53" s="322">
        <v>182500</v>
      </c>
      <c r="E53" s="322">
        <v>187975</v>
      </c>
    </row>
    <row r="54" spans="1:5" ht="100.5" customHeight="1" thickBot="1">
      <c r="A54" s="560" t="s">
        <v>880</v>
      </c>
      <c r="B54" s="559" t="s">
        <v>881</v>
      </c>
      <c r="C54" s="316">
        <f aca="true" t="shared" si="5" ref="C54:E55">C55</f>
        <v>483000</v>
      </c>
      <c r="D54" s="316">
        <f t="shared" si="5"/>
        <v>600000</v>
      </c>
      <c r="E54" s="316">
        <f t="shared" si="5"/>
        <v>600000</v>
      </c>
    </row>
    <row r="55" spans="1:5" ht="95.25" thickBot="1">
      <c r="A55" s="318" t="s">
        <v>882</v>
      </c>
      <c r="B55" s="319" t="s">
        <v>595</v>
      </c>
      <c r="C55" s="323">
        <f t="shared" si="5"/>
        <v>483000</v>
      </c>
      <c r="D55" s="323">
        <f t="shared" si="5"/>
        <v>600000</v>
      </c>
      <c r="E55" s="323">
        <f t="shared" si="5"/>
        <v>600000</v>
      </c>
    </row>
    <row r="56" spans="1:5" ht="95.25" thickBot="1">
      <c r="A56" s="320" t="s">
        <v>354</v>
      </c>
      <c r="B56" s="321" t="s">
        <v>595</v>
      </c>
      <c r="C56" s="322">
        <v>483000</v>
      </c>
      <c r="D56" s="322">
        <v>600000</v>
      </c>
      <c r="E56" s="322">
        <v>600000</v>
      </c>
    </row>
    <row r="57" spans="1:5" ht="98.25" customHeight="1" thickBot="1">
      <c r="A57" s="318" t="s">
        <v>883</v>
      </c>
      <c r="B57" s="319" t="s">
        <v>884</v>
      </c>
      <c r="C57" s="316">
        <f aca="true" t="shared" si="6" ref="C57:E59">C58</f>
        <v>2676853.1</v>
      </c>
      <c r="D57" s="316">
        <f t="shared" si="6"/>
        <v>2676853.1</v>
      </c>
      <c r="E57" s="316">
        <f t="shared" si="6"/>
        <v>2676853.1</v>
      </c>
    </row>
    <row r="58" spans="1:5" ht="95.25" thickBot="1">
      <c r="A58" s="324" t="s">
        <v>885</v>
      </c>
      <c r="B58" s="325" t="s">
        <v>886</v>
      </c>
      <c r="C58" s="326">
        <f t="shared" si="6"/>
        <v>2676853.1</v>
      </c>
      <c r="D58" s="326">
        <f t="shared" si="6"/>
        <v>2676853.1</v>
      </c>
      <c r="E58" s="326">
        <f t="shared" si="6"/>
        <v>2676853.1</v>
      </c>
    </row>
    <row r="59" spans="1:5" ht="95.25" thickBot="1">
      <c r="A59" s="318" t="s">
        <v>887</v>
      </c>
      <c r="B59" s="325" t="s">
        <v>17</v>
      </c>
      <c r="C59" s="326">
        <f t="shared" si="6"/>
        <v>2676853.1</v>
      </c>
      <c r="D59" s="326">
        <f t="shared" si="6"/>
        <v>2676853.1</v>
      </c>
      <c r="E59" s="326">
        <f t="shared" si="6"/>
        <v>2676853.1</v>
      </c>
    </row>
    <row r="60" spans="1:5" ht="95.25" thickBot="1">
      <c r="A60" s="327" t="s">
        <v>320</v>
      </c>
      <c r="B60" s="328" t="s">
        <v>17</v>
      </c>
      <c r="C60" s="329">
        <v>2676853.1</v>
      </c>
      <c r="D60" s="329">
        <v>2676853.1</v>
      </c>
      <c r="E60" s="329">
        <v>2676853.1</v>
      </c>
    </row>
    <row r="61" spans="1:5" ht="32.25" thickBot="1">
      <c r="A61" s="384" t="s">
        <v>888</v>
      </c>
      <c r="B61" s="379" t="s">
        <v>889</v>
      </c>
      <c r="C61" s="377">
        <f>C62</f>
        <v>1165100</v>
      </c>
      <c r="D61" s="377">
        <f>D62</f>
        <v>132100</v>
      </c>
      <c r="E61" s="377">
        <f>E62</f>
        <v>138800</v>
      </c>
    </row>
    <row r="62" spans="1:5" ht="32.25" thickBot="1">
      <c r="A62" s="330" t="s">
        <v>890</v>
      </c>
      <c r="B62" s="331" t="s">
        <v>175</v>
      </c>
      <c r="C62" s="306">
        <f>C63+C65+C67</f>
        <v>1165100</v>
      </c>
      <c r="D62" s="306">
        <f>D63+D65+D67</f>
        <v>132100</v>
      </c>
      <c r="E62" s="306">
        <f>E63+E65+E67</f>
        <v>138800</v>
      </c>
    </row>
    <row r="63" spans="1:5" ht="33" customHeight="1" thickBot="1">
      <c r="A63" s="307" t="s">
        <v>891</v>
      </c>
      <c r="B63" s="308" t="s">
        <v>171</v>
      </c>
      <c r="C63" s="305">
        <f>C64</f>
        <v>90300</v>
      </c>
      <c r="D63" s="305">
        <f>D64</f>
        <v>94800</v>
      </c>
      <c r="E63" s="305">
        <f>E64</f>
        <v>99600</v>
      </c>
    </row>
    <row r="64" spans="1:5" ht="32.25" thickBot="1">
      <c r="A64" s="38" t="s">
        <v>300</v>
      </c>
      <c r="B64" s="37" t="s">
        <v>171</v>
      </c>
      <c r="C64" s="138">
        <v>90300</v>
      </c>
      <c r="D64" s="138">
        <v>94800</v>
      </c>
      <c r="E64" s="138">
        <v>99600</v>
      </c>
    </row>
    <row r="65" spans="1:5" ht="32.25" thickBot="1">
      <c r="A65" s="307" t="s">
        <v>892</v>
      </c>
      <c r="B65" s="308" t="s">
        <v>119</v>
      </c>
      <c r="C65" s="332">
        <f>C66</f>
        <v>5500</v>
      </c>
      <c r="D65" s="332">
        <f>D66</f>
        <v>5700</v>
      </c>
      <c r="E65" s="332">
        <f>E66</f>
        <v>6000</v>
      </c>
    </row>
    <row r="66" spans="1:5" ht="32.25" thickBot="1">
      <c r="A66" s="38" t="s">
        <v>56</v>
      </c>
      <c r="B66" s="37" t="s">
        <v>119</v>
      </c>
      <c r="C66" s="138">
        <v>5500</v>
      </c>
      <c r="D66" s="138">
        <v>5700</v>
      </c>
      <c r="E66" s="138">
        <v>6000</v>
      </c>
    </row>
    <row r="67" spans="1:5" ht="32.25" thickBot="1">
      <c r="A67" s="307" t="s">
        <v>893</v>
      </c>
      <c r="B67" s="308" t="s">
        <v>121</v>
      </c>
      <c r="C67" s="332">
        <f aca="true" t="shared" si="7" ref="C67:E68">C68</f>
        <v>1069300</v>
      </c>
      <c r="D67" s="332">
        <f t="shared" si="7"/>
        <v>31600</v>
      </c>
      <c r="E67" s="332">
        <f t="shared" si="7"/>
        <v>33200</v>
      </c>
    </row>
    <row r="68" spans="1:5" ht="32.25" thickBot="1">
      <c r="A68" s="344" t="s">
        <v>120</v>
      </c>
      <c r="B68" s="358" t="s">
        <v>121</v>
      </c>
      <c r="C68" s="426">
        <f>C69+C70</f>
        <v>1069300</v>
      </c>
      <c r="D68" s="426">
        <f t="shared" si="7"/>
        <v>31600</v>
      </c>
      <c r="E68" s="426">
        <f t="shared" si="7"/>
        <v>33200</v>
      </c>
    </row>
    <row r="69" spans="1:5" ht="15.75">
      <c r="A69" s="344" t="s">
        <v>1172</v>
      </c>
      <c r="B69" s="358" t="s">
        <v>1171</v>
      </c>
      <c r="C69" s="426">
        <v>30100</v>
      </c>
      <c r="D69" s="426">
        <v>31600</v>
      </c>
      <c r="E69" s="426">
        <v>33200</v>
      </c>
    </row>
    <row r="70" spans="1:5" ht="18" customHeight="1">
      <c r="A70" s="527" t="s">
        <v>1388</v>
      </c>
      <c r="B70" s="528" t="s">
        <v>1387</v>
      </c>
      <c r="C70" s="529">
        <v>1039200</v>
      </c>
      <c r="D70" s="529">
        <v>0</v>
      </c>
      <c r="E70" s="529">
        <v>0</v>
      </c>
    </row>
    <row r="71" spans="1:5" ht="48" thickBot="1">
      <c r="A71" s="425" t="s">
        <v>894</v>
      </c>
      <c r="B71" s="503" t="s">
        <v>895</v>
      </c>
      <c r="C71" s="382">
        <f aca="true" t="shared" si="8" ref="C71:E72">C72</f>
        <v>1416000</v>
      </c>
      <c r="D71" s="382">
        <f t="shared" si="8"/>
        <v>1416000</v>
      </c>
      <c r="E71" s="382">
        <f t="shared" si="8"/>
        <v>1416000</v>
      </c>
    </row>
    <row r="72" spans="1:5" ht="16.5" thickBot="1">
      <c r="A72" s="333" t="s">
        <v>896</v>
      </c>
      <c r="B72" s="334" t="s">
        <v>897</v>
      </c>
      <c r="C72" s="313">
        <f t="shared" si="8"/>
        <v>1416000</v>
      </c>
      <c r="D72" s="313">
        <f t="shared" si="8"/>
        <v>1416000</v>
      </c>
      <c r="E72" s="313">
        <f t="shared" si="8"/>
        <v>1416000</v>
      </c>
    </row>
    <row r="73" spans="1:5" ht="16.5" thickBot="1">
      <c r="A73" s="318" t="s">
        <v>898</v>
      </c>
      <c r="B73" s="325" t="s">
        <v>899</v>
      </c>
      <c r="C73" s="316">
        <f>C75</f>
        <v>1416000</v>
      </c>
      <c r="D73" s="316">
        <f>D75</f>
        <v>1416000</v>
      </c>
      <c r="E73" s="316">
        <f>E75</f>
        <v>1416000</v>
      </c>
    </row>
    <row r="74" spans="1:5" ht="32.25" thickBot="1">
      <c r="A74" s="318" t="s">
        <v>345</v>
      </c>
      <c r="B74" s="325" t="s">
        <v>64</v>
      </c>
      <c r="C74" s="316"/>
      <c r="D74" s="316"/>
      <c r="E74" s="316"/>
    </row>
    <row r="75" spans="1:5" ht="32.25" thickBot="1">
      <c r="A75" s="320" t="s">
        <v>63</v>
      </c>
      <c r="B75" s="335" t="s">
        <v>64</v>
      </c>
      <c r="C75" s="322">
        <v>1416000</v>
      </c>
      <c r="D75" s="322">
        <v>1416000</v>
      </c>
      <c r="E75" s="322">
        <v>1416000</v>
      </c>
    </row>
    <row r="76" spans="1:5" ht="32.25" thickBot="1">
      <c r="A76" s="385" t="s">
        <v>900</v>
      </c>
      <c r="B76" s="386" t="s">
        <v>901</v>
      </c>
      <c r="C76" s="387">
        <f>C77+C81</f>
        <v>3983750</v>
      </c>
      <c r="D76" s="387">
        <f>D77+D81</f>
        <v>510000</v>
      </c>
      <c r="E76" s="387">
        <f>E77+E81</f>
        <v>510000</v>
      </c>
    </row>
    <row r="77" spans="1:5" ht="95.25" thickBot="1">
      <c r="A77" s="333" t="s">
        <v>902</v>
      </c>
      <c r="B77" s="334" t="s">
        <v>903</v>
      </c>
      <c r="C77" s="313">
        <f aca="true" t="shared" si="9" ref="C77:E79">C78</f>
        <v>2301162.5</v>
      </c>
      <c r="D77" s="313">
        <f t="shared" si="9"/>
        <v>100000</v>
      </c>
      <c r="E77" s="313">
        <f t="shared" si="9"/>
        <v>100000</v>
      </c>
    </row>
    <row r="78" spans="1:5" ht="111" thickBot="1">
      <c r="A78" s="318" t="s">
        <v>904</v>
      </c>
      <c r="B78" s="325" t="s">
        <v>905</v>
      </c>
      <c r="C78" s="316">
        <f t="shared" si="9"/>
        <v>2301162.5</v>
      </c>
      <c r="D78" s="316">
        <f t="shared" si="9"/>
        <v>100000</v>
      </c>
      <c r="E78" s="316">
        <f t="shared" si="9"/>
        <v>100000</v>
      </c>
    </row>
    <row r="79" spans="1:5" ht="111" thickBot="1">
      <c r="A79" s="318" t="s">
        <v>906</v>
      </c>
      <c r="B79" s="325" t="s">
        <v>111</v>
      </c>
      <c r="C79" s="316">
        <f t="shared" si="9"/>
        <v>2301162.5</v>
      </c>
      <c r="D79" s="316">
        <f t="shared" si="9"/>
        <v>100000</v>
      </c>
      <c r="E79" s="316">
        <f t="shared" si="9"/>
        <v>100000</v>
      </c>
    </row>
    <row r="80" spans="1:5" ht="111" thickBot="1">
      <c r="A80" s="320" t="s">
        <v>321</v>
      </c>
      <c r="B80" s="335" t="s">
        <v>111</v>
      </c>
      <c r="C80" s="322">
        <v>2301162.5</v>
      </c>
      <c r="D80" s="322">
        <v>100000</v>
      </c>
      <c r="E80" s="322">
        <v>100000</v>
      </c>
    </row>
    <row r="81" spans="1:5" ht="32.25" thickBot="1">
      <c r="A81" s="333" t="s">
        <v>907</v>
      </c>
      <c r="B81" s="334" t="s">
        <v>908</v>
      </c>
      <c r="C81" s="313">
        <f>C82+C87</f>
        <v>1682587.5</v>
      </c>
      <c r="D81" s="313">
        <f>D82+D87</f>
        <v>410000</v>
      </c>
      <c r="E81" s="313">
        <f>E82+E87</f>
        <v>410000</v>
      </c>
    </row>
    <row r="82" spans="1:5" ht="48" thickBot="1">
      <c r="A82" s="318" t="s">
        <v>909</v>
      </c>
      <c r="B82" s="325" t="s">
        <v>910</v>
      </c>
      <c r="C82" s="316">
        <f>C83+C85</f>
        <v>1455000</v>
      </c>
      <c r="D82" s="316">
        <f>D83+D85</f>
        <v>310000</v>
      </c>
      <c r="E82" s="316">
        <f>E83+E85</f>
        <v>310000</v>
      </c>
    </row>
    <row r="83" spans="1:5" ht="79.5" thickBot="1">
      <c r="A83" s="318" t="s">
        <v>1099</v>
      </c>
      <c r="B83" s="325" t="s">
        <v>1097</v>
      </c>
      <c r="C83" s="316">
        <f>C84</f>
        <v>1445000</v>
      </c>
      <c r="D83" s="316">
        <f>D84</f>
        <v>300000</v>
      </c>
      <c r="E83" s="316">
        <f>E84</f>
        <v>300000</v>
      </c>
    </row>
    <row r="84" spans="1:5" ht="79.5" thickBot="1">
      <c r="A84" s="320" t="s">
        <v>1098</v>
      </c>
      <c r="B84" s="335" t="s">
        <v>1097</v>
      </c>
      <c r="C84" s="322">
        <v>1445000</v>
      </c>
      <c r="D84" s="322">
        <v>300000</v>
      </c>
      <c r="E84" s="322">
        <v>300000</v>
      </c>
    </row>
    <row r="85" spans="1:5" ht="63.75" thickBot="1">
      <c r="A85" s="318" t="s">
        <v>911</v>
      </c>
      <c r="B85" s="325" t="s">
        <v>337</v>
      </c>
      <c r="C85" s="316">
        <f>C86</f>
        <v>10000</v>
      </c>
      <c r="D85" s="316">
        <f>D86</f>
        <v>10000</v>
      </c>
      <c r="E85" s="316">
        <f>E86</f>
        <v>10000</v>
      </c>
    </row>
    <row r="86" spans="1:5" ht="63.75" thickBot="1">
      <c r="A86" s="320" t="s">
        <v>342</v>
      </c>
      <c r="B86" s="335" t="s">
        <v>337</v>
      </c>
      <c r="C86" s="322">
        <v>10000</v>
      </c>
      <c r="D86" s="322">
        <v>10000</v>
      </c>
      <c r="E86" s="322">
        <v>10000</v>
      </c>
    </row>
    <row r="87" spans="1:5" ht="63.75" thickBot="1">
      <c r="A87" s="318" t="s">
        <v>912</v>
      </c>
      <c r="B87" s="325" t="s">
        <v>913</v>
      </c>
      <c r="C87" s="316">
        <f aca="true" t="shared" si="10" ref="C87:E88">C88</f>
        <v>227587.5</v>
      </c>
      <c r="D87" s="316">
        <f t="shared" si="10"/>
        <v>100000</v>
      </c>
      <c r="E87" s="316">
        <f t="shared" si="10"/>
        <v>100000</v>
      </c>
    </row>
    <row r="88" spans="1:5" ht="63.75" thickBot="1">
      <c r="A88" s="574" t="s">
        <v>914</v>
      </c>
      <c r="B88" s="575" t="s">
        <v>112</v>
      </c>
      <c r="C88" s="316">
        <f t="shared" si="10"/>
        <v>227587.5</v>
      </c>
      <c r="D88" s="316">
        <f t="shared" si="10"/>
        <v>100000</v>
      </c>
      <c r="E88" s="316">
        <f t="shared" si="10"/>
        <v>100000</v>
      </c>
    </row>
    <row r="89" spans="1:5" ht="63.75" thickBot="1">
      <c r="A89" s="576" t="s">
        <v>318</v>
      </c>
      <c r="B89" s="577" t="s">
        <v>112</v>
      </c>
      <c r="C89" s="322">
        <v>227587.5</v>
      </c>
      <c r="D89" s="322">
        <v>100000</v>
      </c>
      <c r="E89" s="322">
        <v>100000</v>
      </c>
    </row>
    <row r="90" spans="1:5" ht="16.5" thickBot="1">
      <c r="A90" s="385" t="s">
        <v>915</v>
      </c>
      <c r="B90" s="386" t="s">
        <v>916</v>
      </c>
      <c r="C90" s="387">
        <f>C91+C94</f>
        <v>18000</v>
      </c>
      <c r="D90" s="387">
        <f>D91+D94</f>
        <v>18000</v>
      </c>
      <c r="E90" s="387">
        <f>E91+E94</f>
        <v>18000</v>
      </c>
    </row>
    <row r="91" spans="1:5" ht="126.75" thickBot="1">
      <c r="A91" s="333" t="s">
        <v>917</v>
      </c>
      <c r="B91" s="334" t="s">
        <v>918</v>
      </c>
      <c r="C91" s="313">
        <f aca="true" t="shared" si="11" ref="C91:E92">C92</f>
        <v>0</v>
      </c>
      <c r="D91" s="313">
        <f t="shared" si="11"/>
        <v>0</v>
      </c>
      <c r="E91" s="313">
        <f t="shared" si="11"/>
        <v>0</v>
      </c>
    </row>
    <row r="92" spans="1:5" ht="32.25" thickBot="1">
      <c r="A92" s="318" t="s">
        <v>919</v>
      </c>
      <c r="B92" s="325" t="s">
        <v>309</v>
      </c>
      <c r="C92" s="316">
        <f t="shared" si="11"/>
        <v>0</v>
      </c>
      <c r="D92" s="316">
        <f t="shared" si="11"/>
        <v>0</v>
      </c>
      <c r="E92" s="316">
        <f t="shared" si="11"/>
        <v>0</v>
      </c>
    </row>
    <row r="93" spans="1:5" ht="32.25" thickBot="1">
      <c r="A93" s="320" t="s">
        <v>305</v>
      </c>
      <c r="B93" s="335" t="s">
        <v>309</v>
      </c>
      <c r="C93" s="317">
        <v>0</v>
      </c>
      <c r="D93" s="317">
        <v>0</v>
      </c>
      <c r="E93" s="317">
        <v>0</v>
      </c>
    </row>
    <row r="94" spans="1:5" ht="32.25" thickBot="1">
      <c r="A94" s="333" t="s">
        <v>920</v>
      </c>
      <c r="B94" s="334" t="s">
        <v>921</v>
      </c>
      <c r="C94" s="313">
        <f>C95</f>
        <v>18000</v>
      </c>
      <c r="D94" s="313">
        <f>D95</f>
        <v>18000</v>
      </c>
      <c r="E94" s="313">
        <f>E95</f>
        <v>18000</v>
      </c>
    </row>
    <row r="95" spans="1:5" ht="48" thickBot="1">
      <c r="A95" s="318" t="s">
        <v>922</v>
      </c>
      <c r="B95" s="325" t="s">
        <v>319</v>
      </c>
      <c r="C95" s="316">
        <f>SUM(C96:C97)</f>
        <v>18000</v>
      </c>
      <c r="D95" s="316">
        <f>SUM(D96:D97)</f>
        <v>18000</v>
      </c>
      <c r="E95" s="316">
        <f>SUM(E96:E97)</f>
        <v>18000</v>
      </c>
    </row>
    <row r="96" spans="1:5" ht="48" thickBot="1">
      <c r="A96" s="320" t="s">
        <v>276</v>
      </c>
      <c r="B96" s="335" t="s">
        <v>319</v>
      </c>
      <c r="C96" s="322">
        <v>18000</v>
      </c>
      <c r="D96" s="322">
        <v>18000</v>
      </c>
      <c r="E96" s="322">
        <v>18000</v>
      </c>
    </row>
    <row r="97" spans="1:5" ht="48" thickBot="1">
      <c r="A97" s="320" t="s">
        <v>149</v>
      </c>
      <c r="B97" s="335" t="s">
        <v>319</v>
      </c>
      <c r="C97" s="317"/>
      <c r="D97" s="317"/>
      <c r="E97" s="317"/>
    </row>
    <row r="98" spans="1:5" ht="84" customHeight="1" thickBot="1">
      <c r="A98" s="320" t="s">
        <v>1432</v>
      </c>
      <c r="B98" s="11" t="s">
        <v>1431</v>
      </c>
      <c r="C98" s="317"/>
      <c r="D98" s="317"/>
      <c r="E98" s="317"/>
    </row>
    <row r="99" spans="1:5" ht="16.5" thickBot="1">
      <c r="A99" s="385" t="s">
        <v>923</v>
      </c>
      <c r="B99" s="386" t="s">
        <v>924</v>
      </c>
      <c r="C99" s="387">
        <f aca="true" t="shared" si="12" ref="C99:E100">C100</f>
        <v>0</v>
      </c>
      <c r="D99" s="387">
        <f t="shared" si="12"/>
        <v>0</v>
      </c>
      <c r="E99" s="387">
        <f t="shared" si="12"/>
        <v>0</v>
      </c>
    </row>
    <row r="100" spans="1:5" ht="16.5" thickBot="1">
      <c r="A100" s="333" t="s">
        <v>925</v>
      </c>
      <c r="B100" s="334" t="s">
        <v>926</v>
      </c>
      <c r="C100" s="313">
        <f t="shared" si="12"/>
        <v>0</v>
      </c>
      <c r="D100" s="313">
        <f t="shared" si="12"/>
        <v>0</v>
      </c>
      <c r="E100" s="313">
        <f t="shared" si="12"/>
        <v>0</v>
      </c>
    </row>
    <row r="101" spans="1:5" ht="32.25" thickBot="1">
      <c r="A101" s="318" t="s">
        <v>347</v>
      </c>
      <c r="B101" s="325" t="s">
        <v>50</v>
      </c>
      <c r="C101" s="316">
        <f>SUM(C102:C103)</f>
        <v>0</v>
      </c>
      <c r="D101" s="316">
        <f>SUM(D102:D103)</f>
        <v>0</v>
      </c>
      <c r="E101" s="316">
        <f>SUM(E102:E103)</f>
        <v>0</v>
      </c>
    </row>
    <row r="102" spans="1:5" ht="32.25" thickBot="1">
      <c r="A102" s="320" t="s">
        <v>65</v>
      </c>
      <c r="B102" s="336" t="s">
        <v>151</v>
      </c>
      <c r="C102" s="322"/>
      <c r="D102" s="322"/>
      <c r="E102" s="322"/>
    </row>
    <row r="103" spans="1:5" ht="32.25" thickBot="1">
      <c r="A103" s="320" t="s">
        <v>150</v>
      </c>
      <c r="B103" s="335" t="s">
        <v>151</v>
      </c>
      <c r="C103" s="322"/>
      <c r="D103" s="322"/>
      <c r="E103" s="322"/>
    </row>
    <row r="104" spans="1:5" ht="16.5" thickBot="1">
      <c r="A104" s="590" t="s">
        <v>927</v>
      </c>
      <c r="B104" s="591" t="s">
        <v>66</v>
      </c>
      <c r="C104" s="337">
        <f>C105+C164</f>
        <v>281154443.12</v>
      </c>
      <c r="D104" s="337">
        <f>D105+D164</f>
        <v>240279715.8</v>
      </c>
      <c r="E104" s="337">
        <f>E105+E164</f>
        <v>239513092.8</v>
      </c>
    </row>
    <row r="105" spans="1:5" ht="48" thickBot="1">
      <c r="A105" s="385" t="s">
        <v>928</v>
      </c>
      <c r="B105" s="386" t="s">
        <v>929</v>
      </c>
      <c r="C105" s="387">
        <f>C106+C113+C140+C162</f>
        <v>281352321.12</v>
      </c>
      <c r="D105" s="387">
        <f>D106+D113+D140+D162</f>
        <v>240279715.8</v>
      </c>
      <c r="E105" s="387">
        <f>E106+E113+E140+E162</f>
        <v>239513092.8</v>
      </c>
    </row>
    <row r="106" spans="1:5" ht="32.25" thickBot="1">
      <c r="A106" s="390" t="s">
        <v>1221</v>
      </c>
      <c r="B106" s="386" t="s">
        <v>930</v>
      </c>
      <c r="C106" s="391">
        <f>C107+C110</f>
        <v>119912850</v>
      </c>
      <c r="D106" s="391">
        <f>D107+D110</f>
        <v>108400700</v>
      </c>
      <c r="E106" s="391">
        <f>E107+E110</f>
        <v>103087900</v>
      </c>
    </row>
    <row r="107" spans="1:5" ht="32.25" thickBot="1">
      <c r="A107" s="318" t="s">
        <v>1220</v>
      </c>
      <c r="B107" s="325" t="s">
        <v>931</v>
      </c>
      <c r="C107" s="316">
        <f aca="true" t="shared" si="13" ref="C107:E108">C108</f>
        <v>110565900</v>
      </c>
      <c r="D107" s="316">
        <f t="shared" si="13"/>
        <v>108400700</v>
      </c>
      <c r="E107" s="316">
        <f t="shared" si="13"/>
        <v>103087900</v>
      </c>
    </row>
    <row r="108" spans="1:5" ht="32.25" thickBot="1">
      <c r="A108" s="318" t="s">
        <v>1219</v>
      </c>
      <c r="B108" s="325" t="s">
        <v>27</v>
      </c>
      <c r="C108" s="316">
        <f t="shared" si="13"/>
        <v>110565900</v>
      </c>
      <c r="D108" s="316">
        <f t="shared" si="13"/>
        <v>108400700</v>
      </c>
      <c r="E108" s="316">
        <f t="shared" si="13"/>
        <v>103087900</v>
      </c>
    </row>
    <row r="109" spans="1:5" ht="32.25" thickBot="1">
      <c r="A109" s="320" t="s">
        <v>1218</v>
      </c>
      <c r="B109" s="335" t="s">
        <v>27</v>
      </c>
      <c r="C109" s="317">
        <v>110565900</v>
      </c>
      <c r="D109" s="322">
        <v>108400700</v>
      </c>
      <c r="E109" s="322">
        <v>103087900</v>
      </c>
    </row>
    <row r="110" spans="1:5" ht="32.25" thickBot="1">
      <c r="A110" s="318" t="s">
        <v>1222</v>
      </c>
      <c r="B110" s="325" t="s">
        <v>185</v>
      </c>
      <c r="C110" s="316">
        <f aca="true" t="shared" si="14" ref="C110:E111">C111</f>
        <v>9346950</v>
      </c>
      <c r="D110" s="316">
        <f t="shared" si="14"/>
        <v>0</v>
      </c>
      <c r="E110" s="316">
        <f t="shared" si="14"/>
        <v>0</v>
      </c>
    </row>
    <row r="111" spans="1:5" ht="48" thickBot="1">
      <c r="A111" s="318" t="s">
        <v>1223</v>
      </c>
      <c r="B111" s="325" t="s">
        <v>177</v>
      </c>
      <c r="C111" s="316">
        <f t="shared" si="14"/>
        <v>9346950</v>
      </c>
      <c r="D111" s="316">
        <f t="shared" si="14"/>
        <v>0</v>
      </c>
      <c r="E111" s="316">
        <f t="shared" si="14"/>
        <v>0</v>
      </c>
    </row>
    <row r="112" spans="1:5" ht="48" thickBot="1">
      <c r="A112" s="320" t="s">
        <v>1224</v>
      </c>
      <c r="B112" s="335" t="s">
        <v>177</v>
      </c>
      <c r="C112" s="317">
        <v>9346950</v>
      </c>
      <c r="D112" s="322"/>
      <c r="E112" s="322"/>
    </row>
    <row r="113" spans="1:5" ht="32.25" thickBot="1">
      <c r="A113" s="390" t="s">
        <v>1225</v>
      </c>
      <c r="B113" s="386" t="s">
        <v>932</v>
      </c>
      <c r="C113" s="391">
        <f>C114+C117+C120+C123+C132+C126+C129</f>
        <v>30825743.740000002</v>
      </c>
      <c r="D113" s="391">
        <f>D114+D117+D120+D123+D132</f>
        <v>415800</v>
      </c>
      <c r="E113" s="391">
        <f>E114+E117+E120+E123+E132</f>
        <v>415800</v>
      </c>
    </row>
    <row r="114" spans="1:5" ht="95.25" thickBot="1">
      <c r="A114" s="330" t="s">
        <v>1226</v>
      </c>
      <c r="B114" s="539" t="s">
        <v>933</v>
      </c>
      <c r="C114" s="306">
        <f aca="true" t="shared" si="15" ref="C114:E115">C115</f>
        <v>11353718.13</v>
      </c>
      <c r="D114" s="306">
        <f t="shared" si="15"/>
        <v>0</v>
      </c>
      <c r="E114" s="306">
        <f>E115</f>
        <v>0</v>
      </c>
    </row>
    <row r="115" spans="1:5" ht="111" thickBot="1">
      <c r="A115" s="307" t="s">
        <v>1227</v>
      </c>
      <c r="B115" s="540" t="s">
        <v>311</v>
      </c>
      <c r="C115" s="305">
        <f>C116</f>
        <v>11353718.13</v>
      </c>
      <c r="D115" s="305">
        <f t="shared" si="15"/>
        <v>0</v>
      </c>
      <c r="E115" s="305">
        <f t="shared" si="15"/>
        <v>0</v>
      </c>
    </row>
    <row r="116" spans="1:5" ht="111" thickBot="1">
      <c r="A116" s="119" t="s">
        <v>1228</v>
      </c>
      <c r="B116" s="219" t="s">
        <v>311</v>
      </c>
      <c r="C116" s="138">
        <v>11353718.13</v>
      </c>
      <c r="D116" s="138">
        <v>0</v>
      </c>
      <c r="E116" s="138">
        <v>0</v>
      </c>
    </row>
    <row r="117" spans="1:5" ht="63.75" thickBot="1">
      <c r="A117" s="330" t="s">
        <v>1229</v>
      </c>
      <c r="B117" s="331" t="s">
        <v>934</v>
      </c>
      <c r="C117" s="306">
        <f aca="true" t="shared" si="16" ref="C117:E118">C118</f>
        <v>2141354.9</v>
      </c>
      <c r="D117" s="306">
        <f t="shared" si="16"/>
        <v>0</v>
      </c>
      <c r="E117" s="306">
        <f t="shared" si="16"/>
        <v>0</v>
      </c>
    </row>
    <row r="118" spans="1:5" ht="63.75" thickBot="1">
      <c r="A118" s="307" t="s">
        <v>1230</v>
      </c>
      <c r="B118" s="308" t="s">
        <v>255</v>
      </c>
      <c r="C118" s="305">
        <f t="shared" si="16"/>
        <v>2141354.9</v>
      </c>
      <c r="D118" s="305">
        <f t="shared" si="16"/>
        <v>0</v>
      </c>
      <c r="E118" s="305">
        <f t="shared" si="16"/>
        <v>0</v>
      </c>
    </row>
    <row r="119" spans="1:5" ht="63.75" thickBot="1">
      <c r="A119" s="119" t="s">
        <v>1231</v>
      </c>
      <c r="B119" s="473" t="s">
        <v>255</v>
      </c>
      <c r="C119" s="138">
        <v>2141354.9</v>
      </c>
      <c r="D119" s="138"/>
      <c r="E119" s="138"/>
    </row>
    <row r="120" spans="1:5" ht="32.25" thickBot="1">
      <c r="A120" s="333" t="s">
        <v>1232</v>
      </c>
      <c r="B120" s="334" t="s">
        <v>1117</v>
      </c>
      <c r="C120" s="313">
        <f aca="true" t="shared" si="17" ref="C120:E121">C121</f>
        <v>0</v>
      </c>
      <c r="D120" s="313">
        <f t="shared" si="17"/>
        <v>0</v>
      </c>
      <c r="E120" s="313">
        <f t="shared" si="17"/>
        <v>0</v>
      </c>
    </row>
    <row r="121" spans="1:5" ht="48" thickBot="1">
      <c r="A121" s="318" t="s">
        <v>1233</v>
      </c>
      <c r="B121" s="325" t="s">
        <v>1116</v>
      </c>
      <c r="C121" s="316">
        <f t="shared" si="17"/>
        <v>0</v>
      </c>
      <c r="D121" s="316">
        <f t="shared" si="17"/>
        <v>0</v>
      </c>
      <c r="E121" s="316">
        <f t="shared" si="17"/>
        <v>0</v>
      </c>
    </row>
    <row r="122" spans="1:5" ht="51" customHeight="1" thickBot="1">
      <c r="A122" s="338" t="s">
        <v>1234</v>
      </c>
      <c r="B122" s="339" t="s">
        <v>1115</v>
      </c>
      <c r="C122" s="340"/>
      <c r="D122" s="340"/>
      <c r="E122" s="340"/>
    </row>
    <row r="123" spans="1:5" ht="16.5" thickBot="1">
      <c r="A123" s="330" t="s">
        <v>1235</v>
      </c>
      <c r="B123" s="331" t="s">
        <v>935</v>
      </c>
      <c r="C123" s="306">
        <f aca="true" t="shared" si="18" ref="C123:E130">C124</f>
        <v>79850.62</v>
      </c>
      <c r="D123" s="306">
        <f t="shared" si="18"/>
        <v>0</v>
      </c>
      <c r="E123" s="306">
        <f t="shared" si="18"/>
        <v>0</v>
      </c>
    </row>
    <row r="124" spans="1:5" ht="32.25" thickBot="1">
      <c r="A124" s="307" t="s">
        <v>1236</v>
      </c>
      <c r="B124" s="308" t="s">
        <v>837</v>
      </c>
      <c r="C124" s="305">
        <f t="shared" si="18"/>
        <v>79850.62</v>
      </c>
      <c r="D124" s="305">
        <f t="shared" si="18"/>
        <v>0</v>
      </c>
      <c r="E124" s="305">
        <f t="shared" si="18"/>
        <v>0</v>
      </c>
    </row>
    <row r="125" spans="1:5" ht="32.25" thickBot="1">
      <c r="A125" s="119" t="s">
        <v>1237</v>
      </c>
      <c r="B125" s="219" t="s">
        <v>837</v>
      </c>
      <c r="C125" s="138">
        <f>5778+74072.62</f>
        <v>79850.62</v>
      </c>
      <c r="D125" s="138"/>
      <c r="E125" s="138"/>
    </row>
    <row r="126" spans="1:5" ht="66.75" customHeight="1" thickBot="1">
      <c r="A126" s="330" t="s">
        <v>1393</v>
      </c>
      <c r="B126" s="331" t="s">
        <v>1394</v>
      </c>
      <c r="C126" s="306">
        <f>C127</f>
        <v>11932125</v>
      </c>
      <c r="D126" s="306">
        <f t="shared" si="18"/>
        <v>0</v>
      </c>
      <c r="E126" s="306">
        <f t="shared" si="18"/>
        <v>0</v>
      </c>
    </row>
    <row r="127" spans="1:5" ht="80.25" customHeight="1" thickBot="1">
      <c r="A127" s="307" t="s">
        <v>1392</v>
      </c>
      <c r="B127" s="308" t="s">
        <v>1395</v>
      </c>
      <c r="C127" s="305">
        <f>C128</f>
        <v>11932125</v>
      </c>
      <c r="D127" s="305">
        <f t="shared" si="18"/>
        <v>0</v>
      </c>
      <c r="E127" s="305">
        <f t="shared" si="18"/>
        <v>0</v>
      </c>
    </row>
    <row r="128" spans="1:5" ht="79.5" thickBot="1">
      <c r="A128" s="119" t="s">
        <v>1391</v>
      </c>
      <c r="B128" s="530" t="s">
        <v>1395</v>
      </c>
      <c r="C128" s="138">
        <f>6200000+5732125</f>
        <v>11932125</v>
      </c>
      <c r="D128" s="138">
        <v>0</v>
      </c>
      <c r="E128" s="138">
        <v>0</v>
      </c>
    </row>
    <row r="129" spans="1:5" ht="54.75" customHeight="1" thickBot="1">
      <c r="A129" s="330" t="s">
        <v>1450</v>
      </c>
      <c r="B129" s="331" t="s">
        <v>1453</v>
      </c>
      <c r="C129" s="306">
        <f>C130</f>
        <v>500000</v>
      </c>
      <c r="D129" s="306">
        <f t="shared" si="18"/>
        <v>0</v>
      </c>
      <c r="E129" s="306">
        <f t="shared" si="18"/>
        <v>0</v>
      </c>
    </row>
    <row r="130" spans="1:5" ht="56.25" customHeight="1" thickBot="1">
      <c r="A130" s="307" t="s">
        <v>1451</v>
      </c>
      <c r="B130" s="308" t="s">
        <v>1454</v>
      </c>
      <c r="C130" s="305">
        <f>C131</f>
        <v>500000</v>
      </c>
      <c r="D130" s="305">
        <f t="shared" si="18"/>
        <v>0</v>
      </c>
      <c r="E130" s="305">
        <f t="shared" si="18"/>
        <v>0</v>
      </c>
    </row>
    <row r="131" spans="1:5" ht="48" thickBot="1">
      <c r="A131" s="119" t="s">
        <v>1452</v>
      </c>
      <c r="B131" s="530" t="s">
        <v>1454</v>
      </c>
      <c r="C131" s="138">
        <v>500000</v>
      </c>
      <c r="D131" s="138">
        <v>0</v>
      </c>
      <c r="E131" s="138">
        <v>0</v>
      </c>
    </row>
    <row r="132" spans="1:5" ht="16.5" thickBot="1">
      <c r="A132" s="341" t="s">
        <v>1238</v>
      </c>
      <c r="B132" s="341" t="s">
        <v>936</v>
      </c>
      <c r="C132" s="342">
        <f>C133</f>
        <v>4818695.09</v>
      </c>
      <c r="D132" s="342">
        <f>D133</f>
        <v>415800</v>
      </c>
      <c r="E132" s="342">
        <f>E133</f>
        <v>415800</v>
      </c>
    </row>
    <row r="133" spans="1:5" ht="16.5" thickBot="1">
      <c r="A133" s="343" t="s">
        <v>1239</v>
      </c>
      <c r="B133" s="343" t="s">
        <v>186</v>
      </c>
      <c r="C133" s="332">
        <f>SUM(C134:C139)</f>
        <v>4818695.09</v>
      </c>
      <c r="D133" s="332">
        <f>SUM(D134:D139)</f>
        <v>415800</v>
      </c>
      <c r="E133" s="332">
        <f>SUM(E134:E139)</f>
        <v>415800</v>
      </c>
    </row>
    <row r="134" spans="1:5" ht="79.5" thickBot="1">
      <c r="A134" s="38" t="s">
        <v>1240</v>
      </c>
      <c r="B134" s="220" t="s">
        <v>214</v>
      </c>
      <c r="C134" s="138">
        <v>415800</v>
      </c>
      <c r="D134" s="138">
        <v>415800</v>
      </c>
      <c r="E134" s="138">
        <v>415800</v>
      </c>
    </row>
    <row r="135" spans="1:5" ht="111" customHeight="1" thickBot="1">
      <c r="A135" s="119" t="s">
        <v>1240</v>
      </c>
      <c r="B135" s="220" t="s">
        <v>301</v>
      </c>
      <c r="C135" s="138">
        <v>3945942</v>
      </c>
      <c r="D135" s="138"/>
      <c r="E135" s="138"/>
    </row>
    <row r="136" spans="1:5" ht="95.25" thickBot="1">
      <c r="A136" s="38" t="s">
        <v>1240</v>
      </c>
      <c r="B136" s="220" t="s">
        <v>810</v>
      </c>
      <c r="C136" s="138">
        <v>200000</v>
      </c>
      <c r="D136" s="138"/>
      <c r="E136" s="138"/>
    </row>
    <row r="137" spans="1:5" ht="69.75" customHeight="1" thickBot="1">
      <c r="A137" s="38" t="s">
        <v>1240</v>
      </c>
      <c r="B137" s="220" t="s">
        <v>1120</v>
      </c>
      <c r="C137" s="138"/>
      <c r="D137" s="138"/>
      <c r="E137" s="138"/>
    </row>
    <row r="138" spans="1:5" ht="63.75" thickBot="1">
      <c r="A138" s="38" t="s">
        <v>1240</v>
      </c>
      <c r="B138" s="220" t="s">
        <v>820</v>
      </c>
      <c r="C138" s="138"/>
      <c r="D138" s="138"/>
      <c r="E138" s="138"/>
    </row>
    <row r="139" spans="1:5" ht="111" thickBot="1">
      <c r="A139" s="119" t="s">
        <v>1240</v>
      </c>
      <c r="B139" s="220" t="s">
        <v>1204</v>
      </c>
      <c r="C139" s="138">
        <v>256953.09</v>
      </c>
      <c r="D139" s="138"/>
      <c r="E139" s="138"/>
    </row>
    <row r="140" spans="1:5" ht="39.75" customHeight="1" thickBot="1">
      <c r="A140" s="392" t="s">
        <v>1241</v>
      </c>
      <c r="B140" s="379" t="s">
        <v>840</v>
      </c>
      <c r="C140" s="474">
        <f>C141+C151+C154+C157</f>
        <v>130613727.38</v>
      </c>
      <c r="D140" s="474">
        <f>D141+D151+D154+D157</f>
        <v>131463215.8</v>
      </c>
      <c r="E140" s="474">
        <f>E141+E151+E154+E157</f>
        <v>136009392.8</v>
      </c>
    </row>
    <row r="141" spans="1:5" ht="48" thickBot="1">
      <c r="A141" s="341" t="s">
        <v>1242</v>
      </c>
      <c r="B141" s="331" t="s">
        <v>937</v>
      </c>
      <c r="C141" s="342">
        <f>C142</f>
        <v>2139255.38</v>
      </c>
      <c r="D141" s="342">
        <f>D142</f>
        <v>2328645.8</v>
      </c>
      <c r="E141" s="342">
        <f>E142</f>
        <v>2328645.8</v>
      </c>
    </row>
    <row r="142" spans="1:5" ht="48.75" customHeight="1" thickBot="1">
      <c r="A142" s="343" t="s">
        <v>1243</v>
      </c>
      <c r="B142" s="308" t="s">
        <v>156</v>
      </c>
      <c r="C142" s="332">
        <f>SUM(C143:C150)</f>
        <v>2139255.38</v>
      </c>
      <c r="D142" s="332">
        <f>SUM(D143:D150)</f>
        <v>2328645.8</v>
      </c>
      <c r="E142" s="332">
        <f>SUM(E143:E150)</f>
        <v>2328645.8</v>
      </c>
    </row>
    <row r="143" spans="1:5" ht="72.75" customHeight="1" thickBot="1">
      <c r="A143" s="36" t="s">
        <v>1244</v>
      </c>
      <c r="B143" s="72" t="s">
        <v>108</v>
      </c>
      <c r="C143" s="475">
        <v>419292.28</v>
      </c>
      <c r="D143" s="475">
        <v>403258</v>
      </c>
      <c r="E143" s="475">
        <v>403258</v>
      </c>
    </row>
    <row r="144" spans="1:5" ht="69.75" customHeight="1" thickBot="1">
      <c r="A144" s="36" t="s">
        <v>1244</v>
      </c>
      <c r="B144" s="72" t="s">
        <v>109</v>
      </c>
      <c r="C144" s="138">
        <v>10809.5</v>
      </c>
      <c r="D144" s="138">
        <v>10809.5</v>
      </c>
      <c r="E144" s="138">
        <v>10809.5</v>
      </c>
    </row>
    <row r="145" spans="1:5" ht="180" customHeight="1" thickBot="1">
      <c r="A145" s="39" t="s">
        <v>1244</v>
      </c>
      <c r="B145" s="72" t="s">
        <v>234</v>
      </c>
      <c r="C145" s="221">
        <v>488760</v>
      </c>
      <c r="D145" s="221">
        <v>488760</v>
      </c>
      <c r="E145" s="221">
        <v>488760</v>
      </c>
    </row>
    <row r="146" spans="1:5" ht="138" customHeight="1" thickBot="1">
      <c r="A146" s="39" t="s">
        <v>1244</v>
      </c>
      <c r="B146" s="72" t="s">
        <v>110</v>
      </c>
      <c r="C146" s="221">
        <v>895879.6</v>
      </c>
      <c r="D146" s="221">
        <v>1274454.3</v>
      </c>
      <c r="E146" s="221">
        <v>1274454.3</v>
      </c>
    </row>
    <row r="147" spans="1:5" ht="126.75" thickBot="1">
      <c r="A147" s="39" t="s">
        <v>1244</v>
      </c>
      <c r="B147" s="72" t="s">
        <v>18</v>
      </c>
      <c r="C147" s="221">
        <v>69428</v>
      </c>
      <c r="D147" s="221">
        <v>69428</v>
      </c>
      <c r="E147" s="221">
        <v>69428</v>
      </c>
    </row>
    <row r="148" spans="1:5" ht="158.25" thickBot="1">
      <c r="A148" s="39" t="s">
        <v>1244</v>
      </c>
      <c r="B148" s="476" t="s">
        <v>153</v>
      </c>
      <c r="C148" s="138">
        <v>140392</v>
      </c>
      <c r="D148" s="138"/>
      <c r="E148" s="138"/>
    </row>
    <row r="149" spans="1:5" ht="142.5" thickBot="1">
      <c r="A149" s="477" t="s">
        <v>1244</v>
      </c>
      <c r="B149" s="478" t="s">
        <v>752</v>
      </c>
      <c r="C149" s="138">
        <v>68494</v>
      </c>
      <c r="D149" s="138">
        <v>35736</v>
      </c>
      <c r="E149" s="138">
        <v>35736</v>
      </c>
    </row>
    <row r="150" spans="1:5" ht="95.25" thickBot="1">
      <c r="A150" s="479" t="s">
        <v>1244</v>
      </c>
      <c r="B150" s="345" t="s">
        <v>751</v>
      </c>
      <c r="C150" s="475">
        <v>46200</v>
      </c>
      <c r="D150" s="475">
        <v>46200</v>
      </c>
      <c r="E150" s="475">
        <v>46200</v>
      </c>
    </row>
    <row r="151" spans="1:5" ht="81" customHeight="1" thickBot="1">
      <c r="A151" s="330" t="s">
        <v>1245</v>
      </c>
      <c r="B151" s="414" t="s">
        <v>1266</v>
      </c>
      <c r="C151" s="306">
        <f aca="true" t="shared" si="19" ref="C151:E152">C152</f>
        <v>9661113</v>
      </c>
      <c r="D151" s="306">
        <f t="shared" si="19"/>
        <v>6440742</v>
      </c>
      <c r="E151" s="306">
        <f t="shared" si="19"/>
        <v>5367285</v>
      </c>
    </row>
    <row r="152" spans="1:5" ht="79.5" thickBot="1">
      <c r="A152" s="307" t="s">
        <v>1246</v>
      </c>
      <c r="B152" s="415" t="s">
        <v>1121</v>
      </c>
      <c r="C152" s="305">
        <f t="shared" si="19"/>
        <v>9661113</v>
      </c>
      <c r="D152" s="305">
        <f t="shared" si="19"/>
        <v>6440742</v>
      </c>
      <c r="E152" s="305">
        <f t="shared" si="19"/>
        <v>5367285</v>
      </c>
    </row>
    <row r="153" spans="1:5" ht="79.5" thickBot="1">
      <c r="A153" s="39" t="s">
        <v>1247</v>
      </c>
      <c r="B153" s="345" t="s">
        <v>1121</v>
      </c>
      <c r="C153" s="475">
        <v>9661113</v>
      </c>
      <c r="D153" s="138">
        <v>6440742</v>
      </c>
      <c r="E153" s="475">
        <v>5367285</v>
      </c>
    </row>
    <row r="154" spans="1:5" ht="63.75" thickBot="1">
      <c r="A154" s="330" t="s">
        <v>1248</v>
      </c>
      <c r="B154" s="346" t="s">
        <v>938</v>
      </c>
      <c r="C154" s="306">
        <f aca="true" t="shared" si="20" ref="C154:E155">C155</f>
        <v>4990</v>
      </c>
      <c r="D154" s="306">
        <f t="shared" si="20"/>
        <v>5220</v>
      </c>
      <c r="E154" s="306">
        <f t="shared" si="20"/>
        <v>5490</v>
      </c>
    </row>
    <row r="155" spans="1:5" ht="79.5" thickBot="1">
      <c r="A155" s="307" t="s">
        <v>1249</v>
      </c>
      <c r="B155" s="347" t="s">
        <v>801</v>
      </c>
      <c r="C155" s="305">
        <f t="shared" si="20"/>
        <v>4990</v>
      </c>
      <c r="D155" s="305">
        <f t="shared" si="20"/>
        <v>5220</v>
      </c>
      <c r="E155" s="305">
        <f t="shared" si="20"/>
        <v>5490</v>
      </c>
    </row>
    <row r="156" spans="1:5" ht="66.75" customHeight="1" thickBot="1">
      <c r="A156" s="39" t="s">
        <v>1250</v>
      </c>
      <c r="B156" s="40" t="s">
        <v>801</v>
      </c>
      <c r="C156" s="221">
        <v>4990</v>
      </c>
      <c r="D156" s="221">
        <v>5220</v>
      </c>
      <c r="E156" s="221">
        <v>5490</v>
      </c>
    </row>
    <row r="157" spans="1:5" ht="16.5" thickBot="1">
      <c r="A157" s="333" t="s">
        <v>1251</v>
      </c>
      <c r="B157" s="348" t="s">
        <v>939</v>
      </c>
      <c r="C157" s="313">
        <f>C158</f>
        <v>118808369</v>
      </c>
      <c r="D157" s="313">
        <f>D158</f>
        <v>122688608</v>
      </c>
      <c r="E157" s="313">
        <f>E158</f>
        <v>128307972</v>
      </c>
    </row>
    <row r="158" spans="1:5" ht="16.5" thickBot="1">
      <c r="A158" s="318" t="s">
        <v>1252</v>
      </c>
      <c r="B158" s="319" t="s">
        <v>279</v>
      </c>
      <c r="C158" s="316">
        <f>SUM(C159:C161)</f>
        <v>118808369</v>
      </c>
      <c r="D158" s="316">
        <f>SUM(D159:D161)</f>
        <v>122688608</v>
      </c>
      <c r="E158" s="316">
        <f>SUM(E159:E161)</f>
        <v>128307972</v>
      </c>
    </row>
    <row r="159" spans="1:5" ht="212.25" customHeight="1" thickBot="1">
      <c r="A159" s="39" t="s">
        <v>1253</v>
      </c>
      <c r="B159" s="72" t="s">
        <v>1205</v>
      </c>
      <c r="C159" s="480">
        <v>41525623</v>
      </c>
      <c r="D159" s="480">
        <v>42867999</v>
      </c>
      <c r="E159" s="480">
        <v>44867894</v>
      </c>
    </row>
    <row r="160" spans="1:5" ht="213" customHeight="1" thickBot="1">
      <c r="A160" s="39" t="s">
        <v>1253</v>
      </c>
      <c r="B160" s="72" t="s">
        <v>1206</v>
      </c>
      <c r="C160" s="138">
        <v>71043865.75</v>
      </c>
      <c r="D160" s="138">
        <v>73377920</v>
      </c>
      <c r="E160" s="138">
        <v>76707041</v>
      </c>
    </row>
    <row r="161" spans="1:5" ht="198.75" customHeight="1" thickBot="1">
      <c r="A161" s="477" t="s">
        <v>1253</v>
      </c>
      <c r="B161" s="476" t="s">
        <v>1207</v>
      </c>
      <c r="C161" s="475">
        <v>6238880.25</v>
      </c>
      <c r="D161" s="475">
        <v>6442689</v>
      </c>
      <c r="E161" s="475">
        <v>6733037</v>
      </c>
    </row>
    <row r="162" spans="1:5" ht="16.5" thickBot="1">
      <c r="A162" s="384" t="s">
        <v>1254</v>
      </c>
      <c r="B162" s="389" t="s">
        <v>230</v>
      </c>
      <c r="C162" s="377">
        <f>C163</f>
        <v>0</v>
      </c>
      <c r="D162" s="377">
        <f>D163</f>
        <v>0</v>
      </c>
      <c r="E162" s="377">
        <f>E163</f>
        <v>0</v>
      </c>
    </row>
    <row r="163" spans="1:5" ht="16.5" thickBot="1">
      <c r="A163" s="295" t="s">
        <v>1255</v>
      </c>
      <c r="B163" s="349" t="s">
        <v>230</v>
      </c>
      <c r="C163" s="350">
        <v>0</v>
      </c>
      <c r="D163" s="350">
        <v>0</v>
      </c>
      <c r="E163" s="350">
        <v>0</v>
      </c>
    </row>
    <row r="164" spans="1:5" ht="63.75" thickBot="1">
      <c r="A164" s="384" t="s">
        <v>940</v>
      </c>
      <c r="B164" s="388" t="s">
        <v>941</v>
      </c>
      <c r="C164" s="377">
        <f>C165</f>
        <v>-197878</v>
      </c>
      <c r="D164" s="377">
        <f>D165</f>
        <v>0</v>
      </c>
      <c r="E164" s="377">
        <f>E165</f>
        <v>0</v>
      </c>
    </row>
    <row r="165" spans="1:5" ht="63.75" thickBot="1">
      <c r="A165" s="330" t="s">
        <v>1256</v>
      </c>
      <c r="B165" s="351" t="s">
        <v>184</v>
      </c>
      <c r="C165" s="306">
        <f aca="true" t="shared" si="21" ref="C165:E166">C166</f>
        <v>-197878</v>
      </c>
      <c r="D165" s="306">
        <f t="shared" si="21"/>
        <v>0</v>
      </c>
      <c r="E165" s="306">
        <f t="shared" si="21"/>
        <v>0</v>
      </c>
    </row>
    <row r="166" spans="1:5" ht="63.75" thickBot="1">
      <c r="A166" s="307" t="s">
        <v>1257</v>
      </c>
      <c r="B166" s="352" t="s">
        <v>805</v>
      </c>
      <c r="C166" s="305">
        <f t="shared" si="21"/>
        <v>-197878</v>
      </c>
      <c r="D166" s="305">
        <f t="shared" si="21"/>
        <v>0</v>
      </c>
      <c r="E166" s="305">
        <f t="shared" si="21"/>
        <v>0</v>
      </c>
    </row>
    <row r="167" spans="1:5" ht="63.75" thickBot="1">
      <c r="A167" s="295" t="s">
        <v>1258</v>
      </c>
      <c r="B167" s="353" t="s">
        <v>805</v>
      </c>
      <c r="C167" s="354">
        <v>-197878</v>
      </c>
      <c r="D167" s="354"/>
      <c r="E167" s="354"/>
    </row>
    <row r="168" spans="1:5" ht="16.5" thickBot="1">
      <c r="A168" s="355"/>
      <c r="B168" s="592" t="s">
        <v>115</v>
      </c>
      <c r="C168" s="561">
        <f>C104+C10</f>
        <v>350866867.32</v>
      </c>
      <c r="D168" s="561">
        <f>D104+D10</f>
        <v>305002890</v>
      </c>
      <c r="E168" s="561">
        <f>E104+E10</f>
        <v>303793442</v>
      </c>
    </row>
    <row r="169" ht="12.75">
      <c r="B169" s="531"/>
    </row>
    <row r="170" ht="12.75">
      <c r="B170" s="531"/>
    </row>
    <row r="171" ht="337.5" customHeight="1">
      <c r="B171" s="531"/>
    </row>
    <row r="172" ht="12.75">
      <c r="B172" s="531"/>
    </row>
    <row r="173" ht="12.75">
      <c r="B173" s="531"/>
    </row>
    <row r="174" ht="12.75">
      <c r="B174" s="531"/>
    </row>
    <row r="175" ht="12.75">
      <c r="B175" s="531"/>
    </row>
    <row r="176" ht="12.75">
      <c r="B176" s="531"/>
    </row>
  </sheetData>
  <sheetProtection/>
  <mergeCells count="6">
    <mergeCell ref="D2:E2"/>
    <mergeCell ref="A4:C4"/>
    <mergeCell ref="A5:E5"/>
    <mergeCell ref="A7:A8"/>
    <mergeCell ref="B7:B8"/>
    <mergeCell ref="C7:E7"/>
  </mergeCells>
  <printOptions/>
  <pageMargins left="0.54" right="0.46" top="0.38" bottom="0.42" header="0.23" footer="0.27"/>
  <pageSetup fitToHeight="0"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dimension ref="A1:E87"/>
  <sheetViews>
    <sheetView view="pageBreakPreview" zoomScaleSheetLayoutView="100" zoomScalePageLayoutView="0" workbookViewId="0" topLeftCell="A47">
      <selection activeCell="A51" sqref="A51:IV51"/>
    </sheetView>
  </sheetViews>
  <sheetFormatPr defaultColWidth="9.140625" defaultRowHeight="12.75"/>
  <cols>
    <col min="1" max="1" width="8.7109375" style="534" customWidth="1"/>
    <col min="2" max="2" width="27.28125" style="534" customWidth="1"/>
    <col min="3" max="3" width="69.8515625" style="205" customWidth="1"/>
  </cols>
  <sheetData>
    <row r="1" spans="1:3" ht="15">
      <c r="A1" s="505"/>
      <c r="B1" s="505"/>
      <c r="C1" s="2" t="s">
        <v>75</v>
      </c>
    </row>
    <row r="2" spans="1:3" ht="15">
      <c r="A2" s="604" t="s">
        <v>116</v>
      </c>
      <c r="B2" s="604"/>
      <c r="C2" s="604"/>
    </row>
    <row r="3" spans="1:3" ht="15">
      <c r="A3" s="505"/>
      <c r="B3" s="604" t="s">
        <v>1321</v>
      </c>
      <c r="C3" s="604"/>
    </row>
    <row r="5" spans="1:3" ht="30.75" customHeight="1">
      <c r="A5" s="615" t="s">
        <v>1179</v>
      </c>
      <c r="B5" s="615"/>
      <c r="C5" s="615"/>
    </row>
    <row r="6" spans="1:5" ht="15.75">
      <c r="A6" s="602" t="s">
        <v>74</v>
      </c>
      <c r="B6" s="602"/>
      <c r="C6" s="602"/>
      <c r="D6" s="48"/>
      <c r="E6" s="48"/>
    </row>
    <row r="7" spans="1:3" ht="16.5" thickBot="1">
      <c r="A7" s="506"/>
      <c r="B7" s="506"/>
      <c r="C7" s="3"/>
    </row>
    <row r="8" spans="1:3" ht="16.5" thickBot="1">
      <c r="A8" s="614" t="s">
        <v>76</v>
      </c>
      <c r="B8" s="614"/>
      <c r="C8" s="614" t="s">
        <v>77</v>
      </c>
    </row>
    <row r="9" spans="1:3" ht="51.75" thickBot="1">
      <c r="A9" s="510" t="s">
        <v>78</v>
      </c>
      <c r="B9" s="481" t="s">
        <v>79</v>
      </c>
      <c r="C9" s="614"/>
    </row>
    <row r="10" spans="1:3" ht="16.5" thickBot="1">
      <c r="A10" s="481">
        <v>1</v>
      </c>
      <c r="B10" s="481">
        <v>2</v>
      </c>
      <c r="C10" s="105">
        <v>3</v>
      </c>
    </row>
    <row r="11" spans="1:3" ht="16.5" thickBot="1">
      <c r="A11" s="481">
        <v>182</v>
      </c>
      <c r="B11" s="614" t="s">
        <v>173</v>
      </c>
      <c r="C11" s="614"/>
    </row>
    <row r="12" spans="1:3" ht="79.5" thickBot="1">
      <c r="A12" s="507">
        <v>182</v>
      </c>
      <c r="B12" s="507" t="s">
        <v>619</v>
      </c>
      <c r="C12" s="11" t="s">
        <v>179</v>
      </c>
    </row>
    <row r="13" spans="1:3" ht="111" thickBot="1">
      <c r="A13" s="507">
        <v>182</v>
      </c>
      <c r="B13" s="507" t="s">
        <v>620</v>
      </c>
      <c r="C13" s="222" t="s">
        <v>189</v>
      </c>
    </row>
    <row r="14" spans="1:3" ht="48" thickBot="1">
      <c r="A14" s="507">
        <v>182</v>
      </c>
      <c r="B14" s="507" t="s">
        <v>621</v>
      </c>
      <c r="C14" s="35" t="s">
        <v>30</v>
      </c>
    </row>
    <row r="15" spans="1:3" ht="85.5" customHeight="1" thickBot="1">
      <c r="A15" s="507">
        <v>182</v>
      </c>
      <c r="B15" s="507" t="s">
        <v>622</v>
      </c>
      <c r="C15" s="35" t="s">
        <v>804</v>
      </c>
    </row>
    <row r="16" spans="1:3" ht="32.25" thickBot="1">
      <c r="A16" s="507">
        <v>182</v>
      </c>
      <c r="B16" s="38" t="s">
        <v>942</v>
      </c>
      <c r="C16" s="37" t="s">
        <v>274</v>
      </c>
    </row>
    <row r="17" spans="1:3" ht="16.5" thickBot="1">
      <c r="A17" s="507">
        <v>182</v>
      </c>
      <c r="B17" s="38" t="s">
        <v>943</v>
      </c>
      <c r="C17" s="37" t="s">
        <v>303</v>
      </c>
    </row>
    <row r="18" spans="1:3" ht="39.75" customHeight="1" thickBot="1">
      <c r="A18" s="507">
        <v>182</v>
      </c>
      <c r="B18" s="38" t="s">
        <v>802</v>
      </c>
      <c r="C18" s="37" t="s">
        <v>803</v>
      </c>
    </row>
    <row r="19" spans="1:3" ht="16.5" thickBot="1">
      <c r="A19" s="481">
        <v>100</v>
      </c>
      <c r="B19" s="614" t="s">
        <v>176</v>
      </c>
      <c r="C19" s="614"/>
    </row>
    <row r="20" spans="1:3" ht="63.75" thickBot="1">
      <c r="A20" s="507">
        <v>100</v>
      </c>
      <c r="B20" s="507" t="s">
        <v>623</v>
      </c>
      <c r="C20" s="35" t="s">
        <v>259</v>
      </c>
    </row>
    <row r="21" spans="1:3" ht="79.5" thickBot="1">
      <c r="A21" s="507">
        <v>100</v>
      </c>
      <c r="B21" s="507" t="s">
        <v>624</v>
      </c>
      <c r="C21" s="35" t="s">
        <v>194</v>
      </c>
    </row>
    <row r="22" spans="1:3" ht="63.75" thickBot="1">
      <c r="A22" s="507">
        <v>100</v>
      </c>
      <c r="B22" s="507" t="s">
        <v>625</v>
      </c>
      <c r="C22" s="35" t="s">
        <v>593</v>
      </c>
    </row>
    <row r="23" spans="1:3" ht="63.75" thickBot="1">
      <c r="A23" s="507">
        <v>100</v>
      </c>
      <c r="B23" s="507" t="s">
        <v>626</v>
      </c>
      <c r="C23" s="35" t="s">
        <v>594</v>
      </c>
    </row>
    <row r="24" spans="1:3" ht="33" customHeight="1" thickBot="1">
      <c r="A24" s="481">
        <v>321</v>
      </c>
      <c r="B24" s="614" t="s">
        <v>257</v>
      </c>
      <c r="C24" s="614"/>
    </row>
    <row r="25" spans="1:3" ht="32.25" thickBot="1">
      <c r="A25" s="507">
        <v>321</v>
      </c>
      <c r="B25" s="38" t="s">
        <v>627</v>
      </c>
      <c r="C25" s="37" t="s">
        <v>309</v>
      </c>
    </row>
    <row r="26" spans="1:3" ht="18.75" customHeight="1" thickBot="1">
      <c r="A26" s="511" t="s">
        <v>310</v>
      </c>
      <c r="B26" s="614" t="s">
        <v>275</v>
      </c>
      <c r="C26" s="614"/>
    </row>
    <row r="27" spans="1:3" ht="48" thickBot="1">
      <c r="A27" s="504" t="s">
        <v>310</v>
      </c>
      <c r="B27" s="38" t="s">
        <v>224</v>
      </c>
      <c r="C27" s="37" t="s">
        <v>319</v>
      </c>
    </row>
    <row r="28" spans="1:3" ht="33" customHeight="1" thickBot="1">
      <c r="A28" s="511" t="s">
        <v>152</v>
      </c>
      <c r="B28" s="614" t="s">
        <v>174</v>
      </c>
      <c r="C28" s="614"/>
    </row>
    <row r="29" spans="1:3" ht="32.25" thickBot="1">
      <c r="A29" s="504" t="s">
        <v>152</v>
      </c>
      <c r="B29" s="38" t="s">
        <v>628</v>
      </c>
      <c r="C29" s="37" t="s">
        <v>171</v>
      </c>
    </row>
    <row r="30" spans="1:3" ht="32.25" thickBot="1">
      <c r="A30" s="504" t="s">
        <v>152</v>
      </c>
      <c r="B30" s="38" t="s">
        <v>629</v>
      </c>
      <c r="C30" s="37" t="s">
        <v>182</v>
      </c>
    </row>
    <row r="31" spans="1:3" ht="16.5" thickBot="1">
      <c r="A31" s="504" t="s">
        <v>152</v>
      </c>
      <c r="B31" s="38" t="s">
        <v>630</v>
      </c>
      <c r="C31" s="37" t="s">
        <v>119</v>
      </c>
    </row>
    <row r="32" spans="1:3" ht="16.5" thickBot="1">
      <c r="A32" s="504" t="s">
        <v>152</v>
      </c>
      <c r="B32" s="38" t="s">
        <v>631</v>
      </c>
      <c r="C32" s="37" t="s">
        <v>121</v>
      </c>
    </row>
    <row r="33" spans="1:3" ht="16.5" thickBot="1">
      <c r="A33" s="504" t="s">
        <v>152</v>
      </c>
      <c r="B33" s="344" t="s">
        <v>1389</v>
      </c>
      <c r="C33" s="358" t="s">
        <v>1171</v>
      </c>
    </row>
    <row r="34" spans="1:3" ht="16.5" thickBot="1">
      <c r="A34" s="504" t="s">
        <v>152</v>
      </c>
      <c r="B34" s="527" t="s">
        <v>1390</v>
      </c>
      <c r="C34" s="532" t="s">
        <v>1387</v>
      </c>
    </row>
    <row r="35" spans="1:3" ht="16.5" thickBot="1">
      <c r="A35" s="511" t="s">
        <v>117</v>
      </c>
      <c r="B35" s="614" t="s">
        <v>118</v>
      </c>
      <c r="C35" s="614"/>
    </row>
    <row r="36" spans="1:3" ht="32.25" thickBot="1">
      <c r="A36" s="504" t="s">
        <v>117</v>
      </c>
      <c r="B36" s="507" t="s">
        <v>80</v>
      </c>
      <c r="C36" s="11" t="s">
        <v>157</v>
      </c>
    </row>
    <row r="37" spans="1:3" ht="32.25" thickBot="1">
      <c r="A37" s="504" t="s">
        <v>117</v>
      </c>
      <c r="B37" s="507" t="s">
        <v>81</v>
      </c>
      <c r="C37" s="11" t="s">
        <v>188</v>
      </c>
    </row>
    <row r="38" spans="1:3" ht="48" thickBot="1">
      <c r="A38" s="504" t="s">
        <v>117</v>
      </c>
      <c r="B38" s="507" t="s">
        <v>82</v>
      </c>
      <c r="C38" s="11" t="s">
        <v>55</v>
      </c>
    </row>
    <row r="39" spans="1:3" ht="32.25" thickBot="1">
      <c r="A39" s="504" t="s">
        <v>117</v>
      </c>
      <c r="B39" s="507" t="s">
        <v>83</v>
      </c>
      <c r="C39" s="11" t="s">
        <v>84</v>
      </c>
    </row>
    <row r="40" spans="1:3" ht="32.25" thickBot="1">
      <c r="A40" s="504" t="s">
        <v>117</v>
      </c>
      <c r="B40" s="507" t="s">
        <v>85</v>
      </c>
      <c r="C40" s="11" t="s">
        <v>16</v>
      </c>
    </row>
    <row r="41" spans="1:3" ht="16.5" thickBot="1">
      <c r="A41" s="504" t="s">
        <v>117</v>
      </c>
      <c r="B41" s="507" t="s">
        <v>86</v>
      </c>
      <c r="C41" s="11" t="s">
        <v>50</v>
      </c>
    </row>
    <row r="42" spans="1:3" ht="95.25" thickBot="1">
      <c r="A42" s="512" t="s">
        <v>117</v>
      </c>
      <c r="B42" s="508" t="s">
        <v>1338</v>
      </c>
      <c r="C42" s="466" t="s">
        <v>231</v>
      </c>
    </row>
    <row r="43" spans="1:3" ht="32.25" thickBot="1">
      <c r="A43" s="504" t="s">
        <v>117</v>
      </c>
      <c r="B43" s="507" t="s">
        <v>1267</v>
      </c>
      <c r="C43" s="11" t="s">
        <v>27</v>
      </c>
    </row>
    <row r="44" spans="1:3" ht="32.25" thickBot="1">
      <c r="A44" s="504" t="s">
        <v>117</v>
      </c>
      <c r="B44" s="507" t="s">
        <v>1268</v>
      </c>
      <c r="C44" s="11" t="s">
        <v>177</v>
      </c>
    </row>
    <row r="45" spans="1:3" ht="16.5" thickBot="1">
      <c r="A45" s="504" t="s">
        <v>117</v>
      </c>
      <c r="B45" s="507" t="s">
        <v>1269</v>
      </c>
      <c r="C45" s="11" t="s">
        <v>28</v>
      </c>
    </row>
    <row r="46" spans="1:3" ht="48" thickBot="1">
      <c r="A46" s="504" t="s">
        <v>117</v>
      </c>
      <c r="B46" s="507" t="s">
        <v>1270</v>
      </c>
      <c r="C46" s="11" t="s">
        <v>1115</v>
      </c>
    </row>
    <row r="47" spans="1:3" ht="54" customHeight="1" thickBot="1">
      <c r="A47" s="504" t="s">
        <v>117</v>
      </c>
      <c r="B47" s="119" t="s">
        <v>1271</v>
      </c>
      <c r="C47" s="219" t="s">
        <v>255</v>
      </c>
    </row>
    <row r="48" spans="1:3" ht="85.5" customHeight="1" thickBot="1">
      <c r="A48" s="504" t="s">
        <v>117</v>
      </c>
      <c r="B48" s="119" t="s">
        <v>1272</v>
      </c>
      <c r="C48" s="219" t="s">
        <v>311</v>
      </c>
    </row>
    <row r="49" spans="1:3" ht="39" customHeight="1" thickBot="1">
      <c r="A49" s="504" t="s">
        <v>117</v>
      </c>
      <c r="B49" s="119" t="s">
        <v>1273</v>
      </c>
      <c r="C49" s="219" t="s">
        <v>837</v>
      </c>
    </row>
    <row r="50" spans="1:3" ht="61.5" customHeight="1" thickBot="1">
      <c r="A50" s="504" t="s">
        <v>117</v>
      </c>
      <c r="B50" s="119" t="s">
        <v>1396</v>
      </c>
      <c r="C50" s="530" t="s">
        <v>1395</v>
      </c>
    </row>
    <row r="51" spans="1:3" s="205" customFormat="1" ht="51" customHeight="1" thickBot="1">
      <c r="A51" s="504" t="s">
        <v>117</v>
      </c>
      <c r="B51" s="119" t="s">
        <v>1455</v>
      </c>
      <c r="C51" s="530" t="s">
        <v>1454</v>
      </c>
    </row>
    <row r="52" spans="1:3" ht="16.5" thickBot="1">
      <c r="A52" s="504" t="s">
        <v>117</v>
      </c>
      <c r="B52" s="507" t="s">
        <v>1274</v>
      </c>
      <c r="C52" s="11" t="s">
        <v>186</v>
      </c>
    </row>
    <row r="53" spans="1:3" ht="32.25" thickBot="1">
      <c r="A53" s="504" t="s">
        <v>117</v>
      </c>
      <c r="B53" s="507" t="s">
        <v>1275</v>
      </c>
      <c r="C53" s="11" t="s">
        <v>156</v>
      </c>
    </row>
    <row r="54" spans="1:3" ht="63.75" thickBot="1">
      <c r="A54" s="504" t="s">
        <v>117</v>
      </c>
      <c r="B54" s="507" t="s">
        <v>1276</v>
      </c>
      <c r="C54" s="11" t="s">
        <v>1121</v>
      </c>
    </row>
    <row r="55" spans="1:3" ht="63.75" thickBot="1">
      <c r="A55" s="504" t="s">
        <v>117</v>
      </c>
      <c r="B55" s="39" t="s">
        <v>1277</v>
      </c>
      <c r="C55" s="40" t="s">
        <v>801</v>
      </c>
    </row>
    <row r="56" spans="1:3" ht="16.5" thickBot="1">
      <c r="A56" s="504" t="s">
        <v>117</v>
      </c>
      <c r="B56" s="507" t="s">
        <v>1278</v>
      </c>
      <c r="C56" s="11" t="s">
        <v>279</v>
      </c>
    </row>
    <row r="57" spans="1:3" ht="32.25" thickBot="1">
      <c r="A57" s="504" t="s">
        <v>117</v>
      </c>
      <c r="B57" s="507" t="s">
        <v>1279</v>
      </c>
      <c r="C57" s="11" t="s">
        <v>280</v>
      </c>
    </row>
    <row r="58" spans="1:3" ht="32.25" thickBot="1">
      <c r="A58" s="504" t="s">
        <v>117</v>
      </c>
      <c r="B58" s="507" t="s">
        <v>1280</v>
      </c>
      <c r="C58" s="11" t="s">
        <v>26</v>
      </c>
    </row>
    <row r="59" spans="1:3" ht="63.75" thickBot="1">
      <c r="A59" s="504" t="s">
        <v>117</v>
      </c>
      <c r="B59" s="508" t="s">
        <v>1281</v>
      </c>
      <c r="C59" s="222" t="s">
        <v>332</v>
      </c>
    </row>
    <row r="60" spans="1:3" ht="32.25" thickBot="1">
      <c r="A60" s="504" t="s">
        <v>117</v>
      </c>
      <c r="B60" s="507" t="s">
        <v>1282</v>
      </c>
      <c r="C60" s="11" t="s">
        <v>339</v>
      </c>
    </row>
    <row r="61" spans="1:3" ht="48" thickBot="1">
      <c r="A61" s="504" t="s">
        <v>117</v>
      </c>
      <c r="B61" s="38" t="s">
        <v>1283</v>
      </c>
      <c r="C61" s="223" t="s">
        <v>805</v>
      </c>
    </row>
    <row r="62" spans="1:3" ht="16.5" thickBot="1">
      <c r="A62" s="511" t="s">
        <v>158</v>
      </c>
      <c r="B62" s="614" t="s">
        <v>159</v>
      </c>
      <c r="C62" s="614"/>
    </row>
    <row r="63" spans="1:3" ht="32.25" thickBot="1">
      <c r="A63" s="504" t="s">
        <v>158</v>
      </c>
      <c r="B63" s="166" t="s">
        <v>322</v>
      </c>
      <c r="C63" s="35" t="s">
        <v>323</v>
      </c>
    </row>
    <row r="64" spans="1:3" ht="84.75" customHeight="1" thickBot="1">
      <c r="A64" s="504" t="s">
        <v>158</v>
      </c>
      <c r="B64" s="166" t="s">
        <v>1088</v>
      </c>
      <c r="C64" s="35" t="s">
        <v>1089</v>
      </c>
    </row>
    <row r="65" spans="1:3" ht="79.5" thickBot="1">
      <c r="A65" s="504" t="s">
        <v>158</v>
      </c>
      <c r="B65" s="509" t="s">
        <v>335</v>
      </c>
      <c r="C65" s="11" t="s">
        <v>336</v>
      </c>
    </row>
    <row r="66" spans="1:3" ht="79.5" thickBot="1">
      <c r="A66" s="504">
        <v>900</v>
      </c>
      <c r="B66" s="507" t="s">
        <v>218</v>
      </c>
      <c r="C66" s="11" t="s">
        <v>266</v>
      </c>
    </row>
    <row r="67" spans="1:3" ht="48" thickBot="1">
      <c r="A67" s="504">
        <v>900</v>
      </c>
      <c r="B67" s="507" t="s">
        <v>1429</v>
      </c>
      <c r="C67" s="11" t="s">
        <v>219</v>
      </c>
    </row>
    <row r="68" spans="1:3" ht="79.5" thickBot="1">
      <c r="A68" s="504">
        <v>900</v>
      </c>
      <c r="B68" s="507" t="s">
        <v>220</v>
      </c>
      <c r="C68" s="11" t="s">
        <v>73</v>
      </c>
    </row>
    <row r="69" spans="1:3" ht="79.5" thickBot="1">
      <c r="A69" s="507">
        <v>900</v>
      </c>
      <c r="B69" s="507" t="s">
        <v>225</v>
      </c>
      <c r="C69" s="222" t="s">
        <v>1</v>
      </c>
    </row>
    <row r="70" spans="1:3" ht="32.25" thickBot="1">
      <c r="A70" s="504">
        <v>900</v>
      </c>
      <c r="B70" s="507" t="s">
        <v>81</v>
      </c>
      <c r="C70" s="11" t="s">
        <v>188</v>
      </c>
    </row>
    <row r="71" spans="1:3" ht="63.75" thickBot="1">
      <c r="A71" s="504" t="s">
        <v>158</v>
      </c>
      <c r="B71" s="507" t="s">
        <v>222</v>
      </c>
      <c r="C71" s="11" t="s">
        <v>148</v>
      </c>
    </row>
    <row r="72" spans="1:3" ht="95.25" thickBot="1">
      <c r="A72" s="504">
        <v>900</v>
      </c>
      <c r="B72" s="507" t="s">
        <v>223</v>
      </c>
      <c r="C72" s="222" t="s">
        <v>0</v>
      </c>
    </row>
    <row r="73" spans="1:3" ht="63" customHeight="1" thickBot="1">
      <c r="A73" s="504" t="s">
        <v>158</v>
      </c>
      <c r="B73" s="507" t="s">
        <v>1101</v>
      </c>
      <c r="C73" s="35" t="s">
        <v>1097</v>
      </c>
    </row>
    <row r="74" spans="1:3" ht="48" thickBot="1">
      <c r="A74" s="504" t="s">
        <v>158</v>
      </c>
      <c r="B74" s="507" t="s">
        <v>338</v>
      </c>
      <c r="C74" s="35" t="s">
        <v>337</v>
      </c>
    </row>
    <row r="75" spans="1:3" ht="48" thickBot="1">
      <c r="A75" s="504">
        <v>900</v>
      </c>
      <c r="B75" s="507" t="s">
        <v>224</v>
      </c>
      <c r="C75" s="11" t="s">
        <v>319</v>
      </c>
    </row>
    <row r="76" spans="1:3" ht="65.25" customHeight="1" thickBot="1">
      <c r="A76" s="504">
        <v>900</v>
      </c>
      <c r="B76" s="507" t="s">
        <v>1430</v>
      </c>
      <c r="C76" s="11" t="s">
        <v>1431</v>
      </c>
    </row>
    <row r="77" spans="1:3" ht="32.25" thickBot="1">
      <c r="A77" s="504">
        <v>900</v>
      </c>
      <c r="B77" s="507" t="s">
        <v>85</v>
      </c>
      <c r="C77" s="11" t="s">
        <v>16</v>
      </c>
    </row>
    <row r="78" spans="1:3" ht="16.5" thickBot="1">
      <c r="A78" s="504">
        <v>900</v>
      </c>
      <c r="B78" s="507" t="s">
        <v>86</v>
      </c>
      <c r="C78" s="11" t="s">
        <v>50</v>
      </c>
    </row>
    <row r="79" spans="1:3" ht="16.5" thickBot="1">
      <c r="A79" s="511">
        <v>909</v>
      </c>
      <c r="B79" s="614" t="s">
        <v>93</v>
      </c>
      <c r="C79" s="614"/>
    </row>
    <row r="80" spans="1:3" ht="32.25" thickBot="1">
      <c r="A80" s="504">
        <v>909</v>
      </c>
      <c r="B80" s="507" t="s">
        <v>81</v>
      </c>
      <c r="C80" s="11" t="s">
        <v>221</v>
      </c>
    </row>
    <row r="81" spans="1:3" ht="32.25" thickBot="1">
      <c r="A81" s="504">
        <v>909</v>
      </c>
      <c r="B81" s="507" t="s">
        <v>85</v>
      </c>
      <c r="C81" s="533" t="s">
        <v>16</v>
      </c>
    </row>
    <row r="82" spans="1:3" ht="16.5" thickBot="1">
      <c r="A82" s="504">
        <v>909</v>
      </c>
      <c r="B82" s="507" t="s">
        <v>86</v>
      </c>
      <c r="C82" s="11" t="s">
        <v>50</v>
      </c>
    </row>
    <row r="83" spans="1:3" ht="16.5" thickBot="1">
      <c r="A83" s="511" t="s">
        <v>131</v>
      </c>
      <c r="B83" s="614" t="s">
        <v>130</v>
      </c>
      <c r="C83" s="614"/>
    </row>
    <row r="84" spans="1:3" ht="16.5" thickBot="1">
      <c r="A84" s="504" t="s">
        <v>131</v>
      </c>
      <c r="B84" s="507" t="s">
        <v>86</v>
      </c>
      <c r="C84" s="11" t="s">
        <v>50</v>
      </c>
    </row>
    <row r="85" spans="1:3" ht="16.5" thickBot="1">
      <c r="A85" s="511" t="s">
        <v>306</v>
      </c>
      <c r="B85" s="614" t="s">
        <v>258</v>
      </c>
      <c r="C85" s="614"/>
    </row>
    <row r="86" spans="1:3" ht="16.5" thickBot="1">
      <c r="A86" s="504" t="s">
        <v>306</v>
      </c>
      <c r="B86" s="507" t="s">
        <v>86</v>
      </c>
      <c r="C86" s="11" t="s">
        <v>50</v>
      </c>
    </row>
    <row r="87" spans="1:3" ht="32.25" thickBot="1">
      <c r="A87" s="512" t="s">
        <v>306</v>
      </c>
      <c r="B87" s="508" t="s">
        <v>81</v>
      </c>
      <c r="C87" s="466" t="s">
        <v>188</v>
      </c>
    </row>
  </sheetData>
  <sheetProtection/>
  <mergeCells count="16">
    <mergeCell ref="B85:C85"/>
    <mergeCell ref="A2:C2"/>
    <mergeCell ref="B3:C3"/>
    <mergeCell ref="A5:C5"/>
    <mergeCell ref="A6:C6"/>
    <mergeCell ref="A8:B8"/>
    <mergeCell ref="C8:C9"/>
    <mergeCell ref="B62:C62"/>
    <mergeCell ref="B79:C79"/>
    <mergeCell ref="B83:C83"/>
    <mergeCell ref="B11:C11"/>
    <mergeCell ref="B19:C19"/>
    <mergeCell ref="B24:C24"/>
    <mergeCell ref="B26:C26"/>
    <mergeCell ref="B28:C28"/>
    <mergeCell ref="B35:C35"/>
  </mergeCells>
  <printOptions/>
  <pageMargins left="0.53" right="0.37" top="0.42" bottom="0.52" header="0.24" footer="0.17"/>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E32"/>
  <sheetViews>
    <sheetView view="pageBreakPreview" zoomScale="80" zoomScaleSheetLayoutView="80" zoomScalePageLayoutView="0" workbookViewId="0" topLeftCell="A1">
      <selection activeCell="C27" sqref="C27"/>
    </sheetView>
  </sheetViews>
  <sheetFormatPr defaultColWidth="9.140625" defaultRowHeight="12.75"/>
  <cols>
    <col min="1" max="1" width="29.140625" style="205" customWidth="1"/>
    <col min="2" max="2" width="58.7109375" style="205" customWidth="1"/>
    <col min="3" max="3" width="20.00390625" style="205" customWidth="1"/>
    <col min="4" max="5" width="17.140625" style="205" customWidth="1"/>
    <col min="6" max="16384" width="9.140625" style="205" customWidth="1"/>
  </cols>
  <sheetData>
    <row r="1" spans="1:5" ht="15">
      <c r="A1" s="1"/>
      <c r="D1" s="1"/>
      <c r="E1" s="2" t="s">
        <v>94</v>
      </c>
    </row>
    <row r="2" spans="1:5" ht="15">
      <c r="A2" s="1"/>
      <c r="C2" s="616" t="s">
        <v>116</v>
      </c>
      <c r="D2" s="616"/>
      <c r="E2" s="616"/>
    </row>
    <row r="3" spans="1:5" ht="15">
      <c r="A3" s="1"/>
      <c r="B3" s="1"/>
      <c r="C3" s="176"/>
      <c r="E3" s="205" t="s">
        <v>1323</v>
      </c>
    </row>
    <row r="4" spans="1:3" ht="15">
      <c r="A4" s="1"/>
      <c r="B4" s="1"/>
      <c r="C4" s="1"/>
    </row>
    <row r="5" spans="1:5" ht="31.5" customHeight="1">
      <c r="A5" s="615" t="s">
        <v>1180</v>
      </c>
      <c r="B5" s="615"/>
      <c r="C5" s="615"/>
      <c r="D5" s="615"/>
      <c r="E5" s="615"/>
    </row>
    <row r="6" spans="1:3" ht="18.75" customHeight="1">
      <c r="A6" s="602" t="s">
        <v>1322</v>
      </c>
      <c r="B6" s="602"/>
      <c r="C6" s="602"/>
    </row>
    <row r="7" spans="1:3" ht="13.5" thickBot="1">
      <c r="A7" s="4"/>
      <c r="B7" s="4"/>
      <c r="C7" s="4"/>
    </row>
    <row r="8" spans="1:5" ht="16.5" thickBot="1">
      <c r="A8" s="617" t="s">
        <v>91</v>
      </c>
      <c r="B8" s="617" t="s">
        <v>92</v>
      </c>
      <c r="C8" s="619" t="s">
        <v>215</v>
      </c>
      <c r="D8" s="620"/>
      <c r="E8" s="620"/>
    </row>
    <row r="9" spans="1:5" ht="57.75" customHeight="1" thickBot="1">
      <c r="A9" s="618"/>
      <c r="B9" s="618"/>
      <c r="C9" s="481" t="s">
        <v>604</v>
      </c>
      <c r="D9" s="481" t="s">
        <v>691</v>
      </c>
      <c r="E9" s="481" t="s">
        <v>692</v>
      </c>
    </row>
    <row r="10" spans="1:5" ht="24" customHeight="1" thickBot="1">
      <c r="A10" s="13" t="s">
        <v>226</v>
      </c>
      <c r="B10" s="12" t="s">
        <v>40</v>
      </c>
      <c r="C10" s="139">
        <f>C24</f>
        <v>20143365.600000024</v>
      </c>
      <c r="D10" s="139">
        <f>D24</f>
        <v>0</v>
      </c>
      <c r="E10" s="139">
        <f>E24</f>
        <v>0</v>
      </c>
    </row>
    <row r="11" spans="1:3" ht="16.5" customHeight="1" hidden="1" thickBot="1">
      <c r="A11" s="13" t="s">
        <v>42</v>
      </c>
      <c r="B11" s="12" t="s">
        <v>41</v>
      </c>
      <c r="C11" s="140">
        <f>C18</f>
        <v>0</v>
      </c>
    </row>
    <row r="12" spans="1:3" ht="32.25" customHeight="1" hidden="1" thickBot="1">
      <c r="A12" s="8" t="s">
        <v>44</v>
      </c>
      <c r="B12" s="14" t="s">
        <v>43</v>
      </c>
      <c r="C12" s="141">
        <v>0</v>
      </c>
    </row>
    <row r="13" spans="1:3" ht="32.25" customHeight="1" hidden="1" thickBot="1">
      <c r="A13" s="8" t="s">
        <v>46</v>
      </c>
      <c r="B13" s="14" t="s">
        <v>45</v>
      </c>
      <c r="C13" s="141">
        <v>0</v>
      </c>
    </row>
    <row r="14" spans="1:3" ht="32.25" customHeight="1" hidden="1" thickBot="1">
      <c r="A14" s="8" t="s">
        <v>48</v>
      </c>
      <c r="B14" s="14" t="s">
        <v>47</v>
      </c>
      <c r="C14" s="141">
        <v>0</v>
      </c>
    </row>
    <row r="15" spans="1:3" ht="32.25" customHeight="1" hidden="1" thickBot="1">
      <c r="A15" s="8" t="s">
        <v>313</v>
      </c>
      <c r="B15" s="14" t="s">
        <v>312</v>
      </c>
      <c r="C15" s="141">
        <v>0</v>
      </c>
    </row>
    <row r="16" spans="1:3" ht="32.25" customHeight="1" hidden="1" thickBot="1">
      <c r="A16" s="8" t="s">
        <v>315</v>
      </c>
      <c r="B16" s="14" t="s">
        <v>314</v>
      </c>
      <c r="C16" s="141">
        <v>0</v>
      </c>
    </row>
    <row r="17" spans="1:3" ht="48" customHeight="1" hidden="1" thickBot="1">
      <c r="A17" s="13" t="s">
        <v>317</v>
      </c>
      <c r="B17" s="12" t="s">
        <v>316</v>
      </c>
      <c r="C17" s="140">
        <f>C19</f>
        <v>0</v>
      </c>
    </row>
    <row r="18" spans="1:3" ht="48" customHeight="1" hidden="1" thickBot="1">
      <c r="A18" s="13" t="s">
        <v>70</v>
      </c>
      <c r="B18" s="12" t="s">
        <v>69</v>
      </c>
      <c r="C18" s="140">
        <f>C20</f>
        <v>0</v>
      </c>
    </row>
    <row r="19" spans="1:3" ht="63.75" customHeight="1" hidden="1" thickBot="1">
      <c r="A19" s="8" t="s">
        <v>228</v>
      </c>
      <c r="B19" s="14" t="s">
        <v>227</v>
      </c>
      <c r="C19" s="141">
        <v>0</v>
      </c>
    </row>
    <row r="20" spans="1:3" ht="48" customHeight="1" hidden="1" thickBot="1">
      <c r="A20" s="8" t="s">
        <v>329</v>
      </c>
      <c r="B20" s="14" t="s">
        <v>328</v>
      </c>
      <c r="C20" s="141">
        <v>0</v>
      </c>
    </row>
    <row r="21" spans="1:3" ht="32.25" customHeight="1" hidden="1" thickBot="1">
      <c r="A21" s="8" t="s">
        <v>268</v>
      </c>
      <c r="B21" s="14" t="s">
        <v>267</v>
      </c>
      <c r="C21" s="141">
        <v>0</v>
      </c>
    </row>
    <row r="22" spans="1:3" ht="32.25" customHeight="1" hidden="1" thickBot="1">
      <c r="A22" s="8" t="s">
        <v>4</v>
      </c>
      <c r="B22" s="14" t="s">
        <v>269</v>
      </c>
      <c r="C22" s="141">
        <v>0</v>
      </c>
    </row>
    <row r="23" spans="1:3" ht="48" customHeight="1" hidden="1" thickBot="1">
      <c r="A23" s="8" t="s">
        <v>6</v>
      </c>
      <c r="B23" s="14" t="s">
        <v>5</v>
      </c>
      <c r="C23" s="141">
        <v>0</v>
      </c>
    </row>
    <row r="24" spans="1:5" ht="25.5" customHeight="1" thickBot="1">
      <c r="A24" s="13" t="s">
        <v>8</v>
      </c>
      <c r="B24" s="12" t="s">
        <v>7</v>
      </c>
      <c r="C24" s="139">
        <f>C25+C26</f>
        <v>20143365.600000024</v>
      </c>
      <c r="D24" s="139">
        <f>D25+D26</f>
        <v>0</v>
      </c>
      <c r="E24" s="139">
        <f>E25+E26</f>
        <v>0</v>
      </c>
    </row>
    <row r="25" spans="1:5" ht="24" customHeight="1" thickBot="1">
      <c r="A25" s="9" t="s">
        <v>10</v>
      </c>
      <c r="B25" s="11" t="s">
        <v>9</v>
      </c>
      <c r="C25" s="141">
        <v>-350866867.32</v>
      </c>
      <c r="D25" s="141">
        <v>-305002890</v>
      </c>
      <c r="E25" s="141">
        <v>-303793442</v>
      </c>
    </row>
    <row r="26" spans="1:5" ht="19.5" customHeight="1" thickBot="1">
      <c r="A26" s="8" t="s">
        <v>12</v>
      </c>
      <c r="B26" s="14" t="s">
        <v>11</v>
      </c>
      <c r="C26" s="562">
        <v>371010232.92</v>
      </c>
      <c r="D26" s="141">
        <v>305002890</v>
      </c>
      <c r="E26" s="141">
        <v>303793442</v>
      </c>
    </row>
    <row r="27" spans="1:5" ht="39" customHeight="1" thickBot="1">
      <c r="A27" s="13" t="s">
        <v>14</v>
      </c>
      <c r="B27" s="12" t="s">
        <v>13</v>
      </c>
      <c r="C27" s="140">
        <f>C25</f>
        <v>-350866867.32</v>
      </c>
      <c r="D27" s="140">
        <f>D25</f>
        <v>-305002890</v>
      </c>
      <c r="E27" s="140">
        <f>E25</f>
        <v>-303793442</v>
      </c>
    </row>
    <row r="28" spans="1:5" ht="35.25" customHeight="1" thickBot="1">
      <c r="A28" s="13" t="s">
        <v>284</v>
      </c>
      <c r="B28" s="12" t="s">
        <v>283</v>
      </c>
      <c r="C28" s="140">
        <f>C25</f>
        <v>-350866867.32</v>
      </c>
      <c r="D28" s="140">
        <f>D25</f>
        <v>-305002890</v>
      </c>
      <c r="E28" s="140">
        <f>E25</f>
        <v>-303793442</v>
      </c>
    </row>
    <row r="29" spans="1:5" ht="39.75" customHeight="1" thickBot="1">
      <c r="A29" s="13" t="s">
        <v>286</v>
      </c>
      <c r="B29" s="12" t="s">
        <v>285</v>
      </c>
      <c r="C29" s="140">
        <f aca="true" t="shared" si="0" ref="C29:E30">C25</f>
        <v>-350866867.32</v>
      </c>
      <c r="D29" s="140">
        <f t="shared" si="0"/>
        <v>-305002890</v>
      </c>
      <c r="E29" s="140">
        <f t="shared" si="0"/>
        <v>-303793442</v>
      </c>
    </row>
    <row r="30" spans="1:5" ht="36.75" customHeight="1" thickBot="1">
      <c r="A30" s="13" t="s">
        <v>288</v>
      </c>
      <c r="B30" s="12" t="s">
        <v>287</v>
      </c>
      <c r="C30" s="140">
        <f t="shared" si="0"/>
        <v>371010232.92</v>
      </c>
      <c r="D30" s="140">
        <f t="shared" si="0"/>
        <v>305002890</v>
      </c>
      <c r="E30" s="140">
        <f t="shared" si="0"/>
        <v>303793442</v>
      </c>
    </row>
    <row r="31" spans="1:5" ht="26.25" customHeight="1" thickBot="1">
      <c r="A31" s="13" t="s">
        <v>290</v>
      </c>
      <c r="B31" s="12" t="s">
        <v>289</v>
      </c>
      <c r="C31" s="142">
        <f>C26</f>
        <v>371010232.92</v>
      </c>
      <c r="D31" s="142">
        <f>D26</f>
        <v>305002890</v>
      </c>
      <c r="E31" s="142">
        <f>E26</f>
        <v>303793442</v>
      </c>
    </row>
    <row r="32" spans="1:5" ht="40.5" customHeight="1">
      <c r="A32" s="73" t="s">
        <v>90</v>
      </c>
      <c r="B32" s="554" t="s">
        <v>89</v>
      </c>
      <c r="C32" s="555">
        <f>C26</f>
        <v>371010232.92</v>
      </c>
      <c r="D32" s="555">
        <f>D26</f>
        <v>305002890</v>
      </c>
      <c r="E32" s="555">
        <f>E26</f>
        <v>303793442</v>
      </c>
    </row>
  </sheetData>
  <sheetProtection/>
  <mergeCells count="6">
    <mergeCell ref="C2:E2"/>
    <mergeCell ref="A8:A9"/>
    <mergeCell ref="B8:B9"/>
    <mergeCell ref="A6:C6"/>
    <mergeCell ref="C8:E8"/>
    <mergeCell ref="A5:E5"/>
  </mergeCells>
  <printOptions/>
  <pageMargins left="0.75" right="0.49" top="1" bottom="1" header="0.5"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F34"/>
  <sheetViews>
    <sheetView view="pageBreakPreview" zoomScale="80" zoomScaleSheetLayoutView="80" zoomScalePageLayoutView="0" workbookViewId="0" topLeftCell="A1">
      <selection activeCell="O11" sqref="O11"/>
    </sheetView>
  </sheetViews>
  <sheetFormatPr defaultColWidth="9.140625" defaultRowHeight="12.75"/>
  <cols>
    <col min="1" max="1" width="9.7109375" style="205" customWidth="1"/>
    <col min="2" max="2" width="29.57421875" style="205" customWidth="1"/>
    <col min="3" max="3" width="49.8515625" style="205" customWidth="1"/>
    <col min="4" max="4" width="24.28125" style="205" customWidth="1"/>
    <col min="5" max="5" width="17.00390625" style="205" customWidth="1"/>
    <col min="6" max="6" width="18.57421875" style="205" customWidth="1"/>
    <col min="7" max="16384" width="9.140625" style="205" customWidth="1"/>
  </cols>
  <sheetData>
    <row r="1" spans="1:6" ht="15">
      <c r="A1" s="1"/>
      <c r="B1" s="1"/>
      <c r="F1" s="2" t="s">
        <v>191</v>
      </c>
    </row>
    <row r="2" spans="2:6" ht="15">
      <c r="B2" s="10"/>
      <c r="C2" s="604" t="s">
        <v>116</v>
      </c>
      <c r="D2" s="604"/>
      <c r="E2" s="604"/>
      <c r="F2" s="604"/>
    </row>
    <row r="3" spans="1:6" ht="15">
      <c r="A3" s="1"/>
      <c r="D3" s="604" t="s">
        <v>1323</v>
      </c>
      <c r="E3" s="604"/>
      <c r="F3" s="604"/>
    </row>
    <row r="4" spans="1:3" ht="12.75">
      <c r="A4" s="4"/>
      <c r="B4" s="4"/>
      <c r="C4" s="4"/>
    </row>
    <row r="5" spans="1:6" ht="68.25" customHeight="1">
      <c r="A5" s="615" t="s">
        <v>1181</v>
      </c>
      <c r="B5" s="615"/>
      <c r="C5" s="615"/>
      <c r="D5" s="615"/>
      <c r="E5" s="615"/>
      <c r="F5" s="615"/>
    </row>
    <row r="6" spans="1:5" ht="18.75" customHeight="1">
      <c r="A6" s="602" t="s">
        <v>1324</v>
      </c>
      <c r="B6" s="602"/>
      <c r="C6" s="602"/>
      <c r="D6" s="602"/>
      <c r="E6" s="48"/>
    </row>
    <row r="7" spans="1:4" ht="16.5" thickBot="1">
      <c r="A7" s="3"/>
      <c r="B7" s="4"/>
      <c r="C7" s="4"/>
      <c r="D7" s="183"/>
    </row>
    <row r="8" spans="1:6" ht="36.75" customHeight="1" thickBot="1">
      <c r="A8" s="625" t="s">
        <v>193</v>
      </c>
      <c r="B8" s="626"/>
      <c r="C8" s="627" t="s">
        <v>291</v>
      </c>
      <c r="D8" s="623" t="s">
        <v>688</v>
      </c>
      <c r="E8" s="623" t="s">
        <v>968</v>
      </c>
      <c r="F8" s="623" t="s">
        <v>1182</v>
      </c>
    </row>
    <row r="9" spans="1:6" ht="83.25" customHeight="1" thickBot="1">
      <c r="A9" s="5" t="s">
        <v>192</v>
      </c>
      <c r="B9" s="6" t="s">
        <v>183</v>
      </c>
      <c r="C9" s="628"/>
      <c r="D9" s="624"/>
      <c r="E9" s="624"/>
      <c r="F9" s="624"/>
    </row>
    <row r="10" spans="1:6" ht="16.5" thickBot="1">
      <c r="A10" s="7">
        <v>1</v>
      </c>
      <c r="B10" s="6">
        <v>2</v>
      </c>
      <c r="C10" s="6">
        <v>3</v>
      </c>
      <c r="D10" s="16">
        <v>4</v>
      </c>
      <c r="E10" s="16">
        <v>5</v>
      </c>
      <c r="F10" s="16">
        <v>6</v>
      </c>
    </row>
    <row r="11" spans="1:6" ht="21" customHeight="1" thickBot="1">
      <c r="A11" s="240" t="s">
        <v>117</v>
      </c>
      <c r="B11" s="621" t="s">
        <v>190</v>
      </c>
      <c r="C11" s="622"/>
      <c r="D11" s="622"/>
      <c r="E11" s="622"/>
      <c r="F11" s="622"/>
    </row>
    <row r="12" spans="1:6" ht="51" customHeight="1" thickBot="1">
      <c r="A12" s="74" t="s">
        <v>117</v>
      </c>
      <c r="B12" s="74" t="s">
        <v>20</v>
      </c>
      <c r="C12" s="75" t="s">
        <v>40</v>
      </c>
      <c r="D12" s="563">
        <f>SUM(D27:D28)</f>
        <v>20143365.600000024</v>
      </c>
      <c r="E12" s="563">
        <f>SUM(E27:E28)</f>
        <v>0</v>
      </c>
      <c r="F12" s="563">
        <f>SUM(F27:F28)</f>
        <v>0</v>
      </c>
    </row>
    <row r="13" spans="1:4" ht="51" customHeight="1" hidden="1" thickBot="1">
      <c r="A13" s="13" t="s">
        <v>117</v>
      </c>
      <c r="B13" s="13" t="s">
        <v>42</v>
      </c>
      <c r="C13" s="12" t="s">
        <v>41</v>
      </c>
      <c r="D13" s="563">
        <f aca="true" t="shared" si="0" ref="D13:D25">SUM(D14:D15)</f>
        <v>-74157931254.35999</v>
      </c>
    </row>
    <row r="14" spans="1:4" ht="51" customHeight="1" hidden="1" thickBot="1">
      <c r="A14" s="13" t="s">
        <v>117</v>
      </c>
      <c r="B14" s="13" t="s">
        <v>44</v>
      </c>
      <c r="C14" s="12" t="s">
        <v>43</v>
      </c>
      <c r="D14" s="563">
        <f t="shared" si="0"/>
        <v>-45831424709.27999</v>
      </c>
    </row>
    <row r="15" spans="1:4" ht="51" customHeight="1" hidden="1" thickBot="1">
      <c r="A15" s="13" t="s">
        <v>117</v>
      </c>
      <c r="B15" s="13" t="s">
        <v>46</v>
      </c>
      <c r="C15" s="12" t="s">
        <v>45</v>
      </c>
      <c r="D15" s="563">
        <f t="shared" si="0"/>
        <v>-28326506545.079994</v>
      </c>
    </row>
    <row r="16" spans="1:4" ht="35.25" customHeight="1" hidden="1" thickBot="1">
      <c r="A16" s="13" t="s">
        <v>117</v>
      </c>
      <c r="B16" s="13" t="s">
        <v>48</v>
      </c>
      <c r="C16" s="12" t="s">
        <v>47</v>
      </c>
      <c r="D16" s="563">
        <f t="shared" si="0"/>
        <v>-17504918164.199997</v>
      </c>
    </row>
    <row r="17" spans="1:4" ht="34.5" customHeight="1" hidden="1" thickBot="1">
      <c r="A17" s="13" t="s">
        <v>117</v>
      </c>
      <c r="B17" s="13" t="s">
        <v>313</v>
      </c>
      <c r="C17" s="12" t="s">
        <v>312</v>
      </c>
      <c r="D17" s="563">
        <f t="shared" si="0"/>
        <v>-10821588380.879997</v>
      </c>
    </row>
    <row r="18" spans="1:4" ht="37.5" customHeight="1" hidden="1" thickBot="1">
      <c r="A18" s="13" t="s">
        <v>117</v>
      </c>
      <c r="B18" s="13" t="s">
        <v>315</v>
      </c>
      <c r="C18" s="12" t="s">
        <v>314</v>
      </c>
      <c r="D18" s="563">
        <f t="shared" si="0"/>
        <v>-6683329783.319998</v>
      </c>
    </row>
    <row r="19" spans="1:4" ht="51.75" customHeight="1" hidden="1" thickBot="1">
      <c r="A19" s="13" t="s">
        <v>117</v>
      </c>
      <c r="B19" s="13" t="s">
        <v>317</v>
      </c>
      <c r="C19" s="12" t="s">
        <v>316</v>
      </c>
      <c r="D19" s="563">
        <f t="shared" si="0"/>
        <v>-4138258597.559999</v>
      </c>
    </row>
    <row r="20" spans="1:4" ht="95.25" customHeight="1" hidden="1" thickBot="1">
      <c r="A20" s="13" t="s">
        <v>117</v>
      </c>
      <c r="B20" s="13" t="s">
        <v>70</v>
      </c>
      <c r="C20" s="12" t="s">
        <v>69</v>
      </c>
      <c r="D20" s="563">
        <f t="shared" si="0"/>
        <v>-2545071185.7599993</v>
      </c>
    </row>
    <row r="21" spans="1:4" ht="95.25" customHeight="1" hidden="1" thickBot="1">
      <c r="A21" s="13" t="s">
        <v>117</v>
      </c>
      <c r="B21" s="13" t="s">
        <v>228</v>
      </c>
      <c r="C21" s="12" t="s">
        <v>227</v>
      </c>
      <c r="D21" s="563">
        <f t="shared" si="0"/>
        <v>-1593187411.7999997</v>
      </c>
    </row>
    <row r="22" spans="1:4" ht="95.25" customHeight="1" hidden="1" thickBot="1">
      <c r="A22" s="13" t="s">
        <v>117</v>
      </c>
      <c r="B22" s="13" t="s">
        <v>329</v>
      </c>
      <c r="C22" s="12" t="s">
        <v>328</v>
      </c>
      <c r="D22" s="563">
        <f t="shared" si="0"/>
        <v>-951883773.9599998</v>
      </c>
    </row>
    <row r="23" spans="1:4" ht="48" customHeight="1" hidden="1" thickBot="1">
      <c r="A23" s="13" t="s">
        <v>117</v>
      </c>
      <c r="B23" s="13" t="s">
        <v>268</v>
      </c>
      <c r="C23" s="12" t="s">
        <v>267</v>
      </c>
      <c r="D23" s="563">
        <f t="shared" si="0"/>
        <v>-641303637.8399999</v>
      </c>
    </row>
    <row r="24" spans="1:4" ht="63.75" customHeight="1" hidden="1" thickBot="1">
      <c r="A24" s="13" t="s">
        <v>117</v>
      </c>
      <c r="B24" s="13" t="s">
        <v>4</v>
      </c>
      <c r="C24" s="12" t="s">
        <v>269</v>
      </c>
      <c r="D24" s="563">
        <f t="shared" si="0"/>
        <v>-310580136.11999995</v>
      </c>
    </row>
    <row r="25" spans="1:4" ht="79.5" customHeight="1" hidden="1" thickBot="1">
      <c r="A25" s="13" t="s">
        <v>117</v>
      </c>
      <c r="B25" s="13" t="s">
        <v>6</v>
      </c>
      <c r="C25" s="12" t="s">
        <v>5</v>
      </c>
      <c r="D25" s="563">
        <f t="shared" si="0"/>
        <v>-330723501.71999997</v>
      </c>
    </row>
    <row r="26" spans="1:6" ht="16.5" thickBot="1">
      <c r="A26" s="13" t="s">
        <v>117</v>
      </c>
      <c r="B26" s="13" t="s">
        <v>21</v>
      </c>
      <c r="C26" s="12" t="s">
        <v>7</v>
      </c>
      <c r="D26" s="563">
        <f>SUM(D27:D28)</f>
        <v>20143365.600000024</v>
      </c>
      <c r="E26" s="563">
        <f>SUM(E27:E28)</f>
        <v>0</v>
      </c>
      <c r="F26" s="563">
        <f>SUM(F27:F28)</f>
        <v>0</v>
      </c>
    </row>
    <row r="27" spans="1:6" ht="16.5" thickBot="1">
      <c r="A27" s="8" t="s">
        <v>117</v>
      </c>
      <c r="B27" s="9" t="s">
        <v>22</v>
      </c>
      <c r="C27" s="11" t="s">
        <v>9</v>
      </c>
      <c r="D27" s="141">
        <v>-350866867.32</v>
      </c>
      <c r="E27" s="141">
        <v>-305002890</v>
      </c>
      <c r="F27" s="141">
        <v>-303793442</v>
      </c>
    </row>
    <row r="28" spans="1:6" ht="16.5" thickBot="1">
      <c r="A28" s="8" t="s">
        <v>117</v>
      </c>
      <c r="B28" s="8" t="s">
        <v>23</v>
      </c>
      <c r="C28" s="14" t="s">
        <v>11</v>
      </c>
      <c r="D28" s="562">
        <v>371010232.92</v>
      </c>
      <c r="E28" s="141">
        <v>305002890</v>
      </c>
      <c r="F28" s="141">
        <v>303793442</v>
      </c>
    </row>
    <row r="29" spans="1:6" ht="32.25" thickBot="1">
      <c r="A29" s="13" t="s">
        <v>117</v>
      </c>
      <c r="B29" s="13" t="s">
        <v>24</v>
      </c>
      <c r="C29" s="12" t="s">
        <v>13</v>
      </c>
      <c r="D29" s="563">
        <f>SUM(D27)</f>
        <v>-350866867.32</v>
      </c>
      <c r="E29" s="563">
        <f>SUM(E27)</f>
        <v>-305002890</v>
      </c>
      <c r="F29" s="563">
        <f>SUM(F27)</f>
        <v>-303793442</v>
      </c>
    </row>
    <row r="30" spans="1:6" ht="32.25" thickBot="1">
      <c r="A30" s="13" t="s">
        <v>117</v>
      </c>
      <c r="B30" s="13" t="s">
        <v>25</v>
      </c>
      <c r="C30" s="12" t="s">
        <v>283</v>
      </c>
      <c r="D30" s="563">
        <f>SUM(D27)</f>
        <v>-350866867.32</v>
      </c>
      <c r="E30" s="563">
        <f>SUM(E27)</f>
        <v>-305002890</v>
      </c>
      <c r="F30" s="563">
        <f>SUM(F27)</f>
        <v>-303793442</v>
      </c>
    </row>
    <row r="31" spans="1:6" ht="32.25" thickBot="1">
      <c r="A31" s="13" t="s">
        <v>117</v>
      </c>
      <c r="B31" s="13" t="s">
        <v>126</v>
      </c>
      <c r="C31" s="12" t="s">
        <v>285</v>
      </c>
      <c r="D31" s="563">
        <f>SUM(D29)</f>
        <v>-350866867.32</v>
      </c>
      <c r="E31" s="563">
        <f>SUM(E29)</f>
        <v>-305002890</v>
      </c>
      <c r="F31" s="563">
        <f>SUM(F29)</f>
        <v>-303793442</v>
      </c>
    </row>
    <row r="32" spans="1:6" ht="32.25" thickBot="1">
      <c r="A32" s="13" t="s">
        <v>117</v>
      </c>
      <c r="B32" s="13" t="s">
        <v>127</v>
      </c>
      <c r="C32" s="12" t="s">
        <v>287</v>
      </c>
      <c r="D32" s="563">
        <f>SUM(D28)</f>
        <v>371010232.92</v>
      </c>
      <c r="E32" s="563">
        <f>SUM(E28)</f>
        <v>305002890</v>
      </c>
      <c r="F32" s="563">
        <f>SUM(F28)</f>
        <v>303793442</v>
      </c>
    </row>
    <row r="33" spans="1:6" ht="32.25" thickBot="1">
      <c r="A33" s="13" t="s">
        <v>117</v>
      </c>
      <c r="B33" s="13" t="s">
        <v>128</v>
      </c>
      <c r="C33" s="12" t="s">
        <v>289</v>
      </c>
      <c r="D33" s="563">
        <f>SUM(D28)</f>
        <v>371010232.92</v>
      </c>
      <c r="E33" s="563">
        <f>SUM(E28)</f>
        <v>305002890</v>
      </c>
      <c r="F33" s="563">
        <f>SUM(F28)</f>
        <v>303793442</v>
      </c>
    </row>
    <row r="34" spans="1:6" ht="32.25" thickBot="1">
      <c r="A34" s="13" t="s">
        <v>117</v>
      </c>
      <c r="B34" s="13" t="s">
        <v>129</v>
      </c>
      <c r="C34" s="12" t="s">
        <v>89</v>
      </c>
      <c r="D34" s="563">
        <f>SUM(D28)</f>
        <v>371010232.92</v>
      </c>
      <c r="E34" s="563">
        <f>SUM(E28)</f>
        <v>305002890</v>
      </c>
      <c r="F34" s="563">
        <f>SUM(F28)</f>
        <v>303793442</v>
      </c>
    </row>
  </sheetData>
  <sheetProtection/>
  <mergeCells count="10">
    <mergeCell ref="B11:F11"/>
    <mergeCell ref="C2:F2"/>
    <mergeCell ref="D3:F3"/>
    <mergeCell ref="A5:F5"/>
    <mergeCell ref="E8:E9"/>
    <mergeCell ref="F8:F9"/>
    <mergeCell ref="A8:B8"/>
    <mergeCell ref="C8:C9"/>
    <mergeCell ref="D8:D9"/>
    <mergeCell ref="A6:D6"/>
  </mergeCells>
  <printOptions/>
  <pageMargins left="0.75" right="0.53" top="1" bottom="1" header="0.5" footer="0.5"/>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J321"/>
  <sheetViews>
    <sheetView workbookViewId="0" topLeftCell="A307">
      <selection activeCell="A309" sqref="A309"/>
    </sheetView>
  </sheetViews>
  <sheetFormatPr defaultColWidth="9.140625" defaultRowHeight="12.75"/>
  <cols>
    <col min="1" max="1" width="70.00390625" style="205" customWidth="1"/>
    <col min="2" max="2" width="16.140625" style="205" customWidth="1"/>
    <col min="3" max="3" width="11.57421875" style="205" customWidth="1"/>
    <col min="4" max="4" width="14.7109375" style="205" hidden="1" customWidth="1"/>
    <col min="5" max="5" width="16.57421875" style="205" customWidth="1"/>
    <col min="6" max="6" width="17.140625" style="205" customWidth="1"/>
    <col min="7" max="7" width="19.140625" style="205" customWidth="1"/>
    <col min="8" max="8" width="24.421875" style="564" customWidth="1"/>
    <col min="9" max="9" width="14.00390625" style="205" customWidth="1"/>
    <col min="10" max="16384" width="9.140625" style="205" customWidth="1"/>
  </cols>
  <sheetData>
    <row r="1" spans="1:6" ht="12.75" customHeight="1">
      <c r="A1" s="604" t="s">
        <v>160</v>
      </c>
      <c r="B1" s="604"/>
      <c r="C1" s="604"/>
      <c r="D1" s="604"/>
      <c r="E1" s="604"/>
      <c r="F1" s="604"/>
    </row>
    <row r="2" spans="1:6" ht="12.75" customHeight="1">
      <c r="A2" s="604" t="s">
        <v>116</v>
      </c>
      <c r="B2" s="604"/>
      <c r="C2" s="604"/>
      <c r="D2" s="604"/>
      <c r="E2" s="604"/>
      <c r="F2" s="604"/>
    </row>
    <row r="3" spans="1:6" ht="15">
      <c r="A3" s="604" t="s">
        <v>1325</v>
      </c>
      <c r="B3" s="604"/>
      <c r="C3" s="604"/>
      <c r="D3" s="604"/>
      <c r="E3" s="604"/>
      <c r="F3" s="604"/>
    </row>
    <row r="4" ht="15">
      <c r="B4" s="2"/>
    </row>
    <row r="5" spans="1:6" ht="93.75" customHeight="1">
      <c r="A5" s="615" t="s">
        <v>1183</v>
      </c>
      <c r="B5" s="615"/>
      <c r="C5" s="615"/>
      <c r="D5" s="615"/>
      <c r="E5" s="615"/>
      <c r="F5" s="615"/>
    </row>
    <row r="6" spans="1:6" ht="15.75">
      <c r="A6" s="602" t="s">
        <v>74</v>
      </c>
      <c r="B6" s="602"/>
      <c r="C6" s="602"/>
      <c r="D6" s="602"/>
      <c r="E6" s="602"/>
      <c r="F6" s="602"/>
    </row>
    <row r="7" spans="1:2" ht="13.5" thickBot="1">
      <c r="A7" s="4"/>
      <c r="B7" s="490"/>
    </row>
    <row r="8" spans="1:6" ht="37.5" customHeight="1">
      <c r="A8" s="633" t="s">
        <v>163</v>
      </c>
      <c r="B8" s="629" t="s">
        <v>327</v>
      </c>
      <c r="C8" s="631" t="s">
        <v>333</v>
      </c>
      <c r="D8" s="633" t="s">
        <v>1184</v>
      </c>
      <c r="E8" s="635"/>
      <c r="F8" s="636"/>
    </row>
    <row r="9" spans="1:6" ht="30" customHeight="1" thickBot="1">
      <c r="A9" s="634"/>
      <c r="B9" s="630"/>
      <c r="C9" s="632"/>
      <c r="D9" s="399" t="s">
        <v>235</v>
      </c>
      <c r="E9" s="450" t="s">
        <v>663</v>
      </c>
      <c r="F9" s="451" t="s">
        <v>236</v>
      </c>
    </row>
    <row r="10" spans="1:6" ht="16.5" customHeight="1" thickBot="1">
      <c r="A10" s="581">
        <v>1</v>
      </c>
      <c r="B10" s="582">
        <v>2</v>
      </c>
      <c r="C10" s="583">
        <v>3</v>
      </c>
      <c r="D10" s="581">
        <v>4</v>
      </c>
      <c r="E10" s="584">
        <v>4</v>
      </c>
      <c r="F10" s="585">
        <v>5</v>
      </c>
    </row>
    <row r="11" spans="1:6" ht="48" thickBot="1">
      <c r="A11" s="93" t="s">
        <v>713</v>
      </c>
      <c r="B11" s="88" t="s">
        <v>355</v>
      </c>
      <c r="C11" s="225"/>
      <c r="D11" s="168">
        <f>D12</f>
        <v>-816000</v>
      </c>
      <c r="E11" s="168">
        <f>E12</f>
        <v>0</v>
      </c>
      <c r="F11" s="90">
        <f>F12</f>
        <v>999333.3300000001</v>
      </c>
    </row>
    <row r="12" spans="1:6" ht="33" customHeight="1">
      <c r="A12" s="83" t="s">
        <v>359</v>
      </c>
      <c r="B12" s="84" t="s">
        <v>356</v>
      </c>
      <c r="C12" s="85"/>
      <c r="D12" s="167">
        <f>SUM(D14:D16)</f>
        <v>-816000</v>
      </c>
      <c r="E12" s="167">
        <f>E13+E15</f>
        <v>0</v>
      </c>
      <c r="F12" s="196">
        <f>F13+F15</f>
        <v>999333.3300000001</v>
      </c>
    </row>
    <row r="13" spans="1:9" ht="31.5">
      <c r="A13" s="197" t="s">
        <v>1020</v>
      </c>
      <c r="B13" s="21" t="s">
        <v>357</v>
      </c>
      <c r="C13" s="78"/>
      <c r="D13" s="164"/>
      <c r="E13" s="164">
        <f>SUM(E14)</f>
        <v>0</v>
      </c>
      <c r="F13" s="198">
        <f>SUM(F14)</f>
        <v>700000</v>
      </c>
      <c r="I13" s="547"/>
    </row>
    <row r="14" spans="1:9" ht="63">
      <c r="A14" s="33" t="s">
        <v>632</v>
      </c>
      <c r="B14" s="22" t="s">
        <v>358</v>
      </c>
      <c r="C14" s="79">
        <v>200</v>
      </c>
      <c r="D14" s="143">
        <v>-360000</v>
      </c>
      <c r="E14" s="143"/>
      <c r="F14" s="199">
        <v>700000</v>
      </c>
      <c r="H14" s="460"/>
      <c r="I14" s="247"/>
    </row>
    <row r="15" spans="1:9" ht="31.5">
      <c r="A15" s="197" t="s">
        <v>992</v>
      </c>
      <c r="B15" s="21" t="s">
        <v>990</v>
      </c>
      <c r="C15" s="78"/>
      <c r="D15" s="134"/>
      <c r="E15" s="394">
        <f>E16</f>
        <v>0</v>
      </c>
      <c r="F15" s="395">
        <f>F16</f>
        <v>299333.33</v>
      </c>
      <c r="H15" s="460"/>
      <c r="I15" s="247"/>
    </row>
    <row r="16" spans="1:9" ht="78.75" customHeight="1" thickBot="1">
      <c r="A16" s="86" t="s">
        <v>633</v>
      </c>
      <c r="B16" s="27" t="s">
        <v>991</v>
      </c>
      <c r="C16" s="87">
        <v>200</v>
      </c>
      <c r="D16" s="134">
        <v>-456000</v>
      </c>
      <c r="E16" s="134"/>
      <c r="F16" s="200">
        <v>299333.33</v>
      </c>
      <c r="H16" s="460"/>
      <c r="I16" s="247"/>
    </row>
    <row r="17" spans="1:9" ht="32.25" thickBot="1">
      <c r="A17" s="93" t="s">
        <v>975</v>
      </c>
      <c r="B17" s="88" t="s">
        <v>360</v>
      </c>
      <c r="C17" s="89"/>
      <c r="D17" s="168" t="e">
        <f>D18+D24+#REF!+#REF!+#REF!+#REF!</f>
        <v>#REF!</v>
      </c>
      <c r="E17" s="168">
        <f>E18+E24+E46+E49</f>
        <v>0</v>
      </c>
      <c r="F17" s="90">
        <f>F18+F24+F46+F49</f>
        <v>44124595.650000006</v>
      </c>
      <c r="G17" s="547"/>
      <c r="H17" s="565"/>
      <c r="I17" s="490"/>
    </row>
    <row r="18" spans="1:6" ht="31.5">
      <c r="A18" s="92" t="s">
        <v>361</v>
      </c>
      <c r="B18" s="84" t="s">
        <v>362</v>
      </c>
      <c r="C18" s="85"/>
      <c r="D18" s="167">
        <f>SUM(D20:D20)</f>
        <v>-47100</v>
      </c>
      <c r="E18" s="167">
        <f>E19+E21</f>
        <v>0</v>
      </c>
      <c r="F18" s="196">
        <f>F19+F21</f>
        <v>1304768.82</v>
      </c>
    </row>
    <row r="19" spans="1:6" ht="31.5">
      <c r="A19" s="81" t="s">
        <v>363</v>
      </c>
      <c r="B19" s="21" t="s">
        <v>364</v>
      </c>
      <c r="C19" s="78"/>
      <c r="D19" s="164"/>
      <c r="E19" s="164">
        <f>SUM(E20:E20)</f>
        <v>0</v>
      </c>
      <c r="F19" s="198">
        <f>SUM(F20:F20)</f>
        <v>81200</v>
      </c>
    </row>
    <row r="20" spans="1:6" ht="94.5">
      <c r="A20" s="76" t="s">
        <v>1060</v>
      </c>
      <c r="B20" s="22" t="s">
        <v>365</v>
      </c>
      <c r="C20" s="79">
        <v>200</v>
      </c>
      <c r="D20" s="143">
        <v>-47100</v>
      </c>
      <c r="E20" s="143"/>
      <c r="F20" s="199">
        <v>81200</v>
      </c>
    </row>
    <row r="21" spans="1:6" ht="31.5">
      <c r="A21" s="238" t="s">
        <v>1001</v>
      </c>
      <c r="B21" s="192" t="s">
        <v>993</v>
      </c>
      <c r="C21" s="193"/>
      <c r="D21" s="194"/>
      <c r="E21" s="194">
        <f>SUM(E22:E23)</f>
        <v>0</v>
      </c>
      <c r="F21" s="202">
        <f>SUM(F22:F23)</f>
        <v>1223568.82</v>
      </c>
    </row>
    <row r="22" spans="1:6" ht="63">
      <c r="A22" s="80" t="s">
        <v>654</v>
      </c>
      <c r="B22" s="22" t="s">
        <v>994</v>
      </c>
      <c r="C22" s="79">
        <v>200</v>
      </c>
      <c r="D22" s="143"/>
      <c r="E22" s="143"/>
      <c r="F22" s="103">
        <v>18082.3</v>
      </c>
    </row>
    <row r="23" spans="1:6" ht="63">
      <c r="A23" s="80" t="s">
        <v>507</v>
      </c>
      <c r="B23" s="22" t="s">
        <v>994</v>
      </c>
      <c r="C23" s="79">
        <v>300</v>
      </c>
      <c r="D23" s="143">
        <v>30000</v>
      </c>
      <c r="E23" s="143"/>
      <c r="F23" s="199">
        <v>1205486.52</v>
      </c>
    </row>
    <row r="24" spans="1:7" ht="31.5">
      <c r="A24" s="81" t="s">
        <v>366</v>
      </c>
      <c r="B24" s="21" t="s">
        <v>367</v>
      </c>
      <c r="C24" s="78"/>
      <c r="D24" s="164" t="e">
        <f>SUM(D28:D243)</f>
        <v>#REF!</v>
      </c>
      <c r="E24" s="164">
        <f>E25+E27+E44</f>
        <v>0</v>
      </c>
      <c r="F24" s="198">
        <f>F25+F27+F44</f>
        <v>30244780.990000002</v>
      </c>
      <c r="G24" s="547"/>
    </row>
    <row r="25" spans="1:6" ht="47.25">
      <c r="A25" s="81" t="s">
        <v>368</v>
      </c>
      <c r="B25" s="21" t="s">
        <v>369</v>
      </c>
      <c r="C25" s="78"/>
      <c r="D25" s="164"/>
      <c r="E25" s="164">
        <f>E26</f>
        <v>0</v>
      </c>
      <c r="F25" s="198">
        <f>F26</f>
        <v>1244074</v>
      </c>
    </row>
    <row r="26" spans="1:6" ht="78.75">
      <c r="A26" s="80" t="s">
        <v>370</v>
      </c>
      <c r="B26" s="22" t="s">
        <v>371</v>
      </c>
      <c r="C26" s="79">
        <v>100</v>
      </c>
      <c r="D26" s="143">
        <v>1001205</v>
      </c>
      <c r="E26" s="143"/>
      <c r="F26" s="199">
        <v>1244074</v>
      </c>
    </row>
    <row r="27" spans="1:7" ht="78.75">
      <c r="A27" s="201" t="s">
        <v>1110</v>
      </c>
      <c r="B27" s="192" t="s">
        <v>372</v>
      </c>
      <c r="C27" s="193"/>
      <c r="D27" s="194"/>
      <c r="E27" s="194">
        <f>SUM(E28:E43)</f>
        <v>0</v>
      </c>
      <c r="F27" s="202">
        <f>SUM(F28:F43)</f>
        <v>28453632.990000002</v>
      </c>
      <c r="G27" s="547"/>
    </row>
    <row r="28" spans="1:6" ht="78.75">
      <c r="A28" s="80" t="s">
        <v>833</v>
      </c>
      <c r="B28" s="22" t="s">
        <v>374</v>
      </c>
      <c r="C28" s="79">
        <v>100</v>
      </c>
      <c r="D28" s="143">
        <v>15078984</v>
      </c>
      <c r="E28" s="143"/>
      <c r="F28" s="199">
        <v>18762936</v>
      </c>
    </row>
    <row r="29" spans="1:6" ht="47.25">
      <c r="A29" s="80" t="s">
        <v>634</v>
      </c>
      <c r="B29" s="22" t="s">
        <v>374</v>
      </c>
      <c r="C29" s="79">
        <v>200</v>
      </c>
      <c r="D29" s="143">
        <v>5279911</v>
      </c>
      <c r="E29" s="143"/>
      <c r="F29" s="199">
        <v>1575281.03</v>
      </c>
    </row>
    <row r="30" spans="1:6" ht="31.5">
      <c r="A30" s="80" t="s">
        <v>1140</v>
      </c>
      <c r="B30" s="22" t="s">
        <v>374</v>
      </c>
      <c r="C30" s="79">
        <v>300</v>
      </c>
      <c r="D30" s="143"/>
      <c r="E30" s="143"/>
      <c r="F30" s="199"/>
    </row>
    <row r="31" spans="1:6" ht="31.5">
      <c r="A31" s="80" t="s">
        <v>373</v>
      </c>
      <c r="B31" s="22" t="s">
        <v>374</v>
      </c>
      <c r="C31" s="79">
        <v>800</v>
      </c>
      <c r="D31" s="143">
        <v>257000</v>
      </c>
      <c r="E31" s="143"/>
      <c r="F31" s="199">
        <v>58000</v>
      </c>
    </row>
    <row r="32" spans="1:6" ht="78.75">
      <c r="A32" s="135" t="s">
        <v>1087</v>
      </c>
      <c r="B32" s="22" t="s">
        <v>601</v>
      </c>
      <c r="C32" s="79">
        <v>100</v>
      </c>
      <c r="D32" s="143"/>
      <c r="E32" s="143"/>
      <c r="F32" s="488">
        <v>468720</v>
      </c>
    </row>
    <row r="33" spans="1:6" ht="78.75">
      <c r="A33" s="135" t="s">
        <v>375</v>
      </c>
      <c r="B33" s="22" t="s">
        <v>377</v>
      </c>
      <c r="C33" s="79">
        <v>100</v>
      </c>
      <c r="D33" s="143">
        <v>644418</v>
      </c>
      <c r="E33" s="143"/>
      <c r="F33" s="489">
        <v>227856</v>
      </c>
    </row>
    <row r="34" spans="1:7" ht="47.25">
      <c r="A34" s="80" t="s">
        <v>635</v>
      </c>
      <c r="B34" s="136" t="s">
        <v>377</v>
      </c>
      <c r="C34" s="79">
        <v>200</v>
      </c>
      <c r="D34" s="143">
        <v>422600</v>
      </c>
      <c r="E34" s="143"/>
      <c r="F34" s="103">
        <v>570368</v>
      </c>
      <c r="G34" s="547"/>
    </row>
    <row r="35" spans="1:6" ht="31.5">
      <c r="A35" s="80" t="s">
        <v>1041</v>
      </c>
      <c r="B35" s="136" t="s">
        <v>377</v>
      </c>
      <c r="C35" s="79">
        <v>300</v>
      </c>
      <c r="D35" s="143"/>
      <c r="E35" s="143"/>
      <c r="F35" s="103">
        <v>17280</v>
      </c>
    </row>
    <row r="36" spans="1:6" ht="31.5">
      <c r="A36" s="80" t="s">
        <v>376</v>
      </c>
      <c r="B36" s="136" t="s">
        <v>377</v>
      </c>
      <c r="C36" s="79">
        <v>800</v>
      </c>
      <c r="D36" s="143">
        <v>12000</v>
      </c>
      <c r="E36" s="143"/>
      <c r="F36" s="103">
        <v>1000</v>
      </c>
    </row>
    <row r="37" spans="1:6" ht="78.75">
      <c r="A37" s="135" t="s">
        <v>586</v>
      </c>
      <c r="B37" s="136" t="s">
        <v>379</v>
      </c>
      <c r="C37" s="79">
        <v>100</v>
      </c>
      <c r="D37" s="143">
        <v>3118930</v>
      </c>
      <c r="E37" s="143"/>
      <c r="F37" s="465">
        <v>4097951.16</v>
      </c>
    </row>
    <row r="38" spans="1:7" ht="47.25">
      <c r="A38" s="80" t="s">
        <v>636</v>
      </c>
      <c r="B38" s="136" t="s">
        <v>379</v>
      </c>
      <c r="C38" s="79">
        <v>200</v>
      </c>
      <c r="D38" s="143">
        <v>266570</v>
      </c>
      <c r="E38" s="143"/>
      <c r="F38" s="462">
        <v>794901.78</v>
      </c>
      <c r="G38" s="247"/>
    </row>
    <row r="39" spans="1:8" ht="36.75" customHeight="1">
      <c r="A39" s="80" t="s">
        <v>378</v>
      </c>
      <c r="B39" s="463" t="s">
        <v>379</v>
      </c>
      <c r="C39" s="244">
        <v>800</v>
      </c>
      <c r="D39" s="143"/>
      <c r="E39" s="143"/>
      <c r="F39" s="462">
        <v>0</v>
      </c>
      <c r="H39" s="566"/>
    </row>
    <row r="40" spans="1:6" ht="78.75">
      <c r="A40" s="135" t="s">
        <v>609</v>
      </c>
      <c r="B40" s="136" t="s">
        <v>381</v>
      </c>
      <c r="C40" s="79">
        <v>100</v>
      </c>
      <c r="D40" s="143">
        <v>1400000</v>
      </c>
      <c r="E40" s="143"/>
      <c r="F40" s="162">
        <v>1101757.62</v>
      </c>
    </row>
    <row r="41" spans="1:6" ht="47.25">
      <c r="A41" s="80" t="s">
        <v>637</v>
      </c>
      <c r="B41" s="136" t="s">
        <v>381</v>
      </c>
      <c r="C41" s="79">
        <v>200</v>
      </c>
      <c r="D41" s="143"/>
      <c r="E41" s="143"/>
      <c r="F41" s="199">
        <v>226476.4</v>
      </c>
    </row>
    <row r="42" spans="1:6" ht="63">
      <c r="A42" s="91" t="s">
        <v>638</v>
      </c>
      <c r="B42" s="27" t="s">
        <v>382</v>
      </c>
      <c r="C42" s="87">
        <v>200</v>
      </c>
      <c r="D42" s="134"/>
      <c r="E42" s="134"/>
      <c r="F42" s="200"/>
    </row>
    <row r="43" spans="1:7" ht="63">
      <c r="A43" s="80" t="s">
        <v>639</v>
      </c>
      <c r="B43" s="22" t="s">
        <v>383</v>
      </c>
      <c r="C43" s="79">
        <v>200</v>
      </c>
      <c r="D43" s="143">
        <v>302040</v>
      </c>
      <c r="E43" s="143"/>
      <c r="F43" s="103">
        <v>551105</v>
      </c>
      <c r="G43" s="547"/>
    </row>
    <row r="44" spans="1:6" ht="15.75">
      <c r="A44" s="201" t="s">
        <v>384</v>
      </c>
      <c r="B44" s="192" t="s">
        <v>385</v>
      </c>
      <c r="C44" s="193"/>
      <c r="D44" s="194"/>
      <c r="E44" s="194">
        <f>E45</f>
        <v>0</v>
      </c>
      <c r="F44" s="202">
        <f>F45</f>
        <v>547074</v>
      </c>
    </row>
    <row r="45" spans="1:6" ht="63">
      <c r="A45" s="80" t="s">
        <v>640</v>
      </c>
      <c r="B45" s="22" t="s">
        <v>386</v>
      </c>
      <c r="C45" s="79">
        <v>200</v>
      </c>
      <c r="D45" s="143">
        <v>400000</v>
      </c>
      <c r="E45" s="143"/>
      <c r="F45" s="199">
        <v>547074</v>
      </c>
    </row>
    <row r="46" spans="1:6" ht="31.5">
      <c r="A46" s="201" t="s">
        <v>387</v>
      </c>
      <c r="B46" s="192" t="s">
        <v>389</v>
      </c>
      <c r="C46" s="193"/>
      <c r="D46" s="194"/>
      <c r="E46" s="194">
        <f>E47</f>
        <v>0</v>
      </c>
      <c r="F46" s="202">
        <f>F47</f>
        <v>274741.79</v>
      </c>
    </row>
    <row r="47" spans="1:6" ht="63">
      <c r="A47" s="201" t="s">
        <v>388</v>
      </c>
      <c r="B47" s="192" t="s">
        <v>390</v>
      </c>
      <c r="C47" s="193"/>
      <c r="D47" s="194"/>
      <c r="E47" s="194">
        <f>E48</f>
        <v>0</v>
      </c>
      <c r="F47" s="202">
        <f>F48</f>
        <v>274741.79</v>
      </c>
    </row>
    <row r="48" spans="1:7" ht="94.5">
      <c r="A48" s="80" t="s">
        <v>1114</v>
      </c>
      <c r="B48" s="22" t="s">
        <v>391</v>
      </c>
      <c r="C48" s="79">
        <v>200</v>
      </c>
      <c r="D48" s="143"/>
      <c r="E48" s="143"/>
      <c r="F48" s="199">
        <v>274741.79</v>
      </c>
      <c r="G48" s="547"/>
    </row>
    <row r="49" spans="1:6" ht="31.5">
      <c r="A49" s="201" t="s">
        <v>1042</v>
      </c>
      <c r="B49" s="192" t="s">
        <v>995</v>
      </c>
      <c r="C49" s="193"/>
      <c r="D49" s="143"/>
      <c r="E49" s="194">
        <f>E50</f>
        <v>0</v>
      </c>
      <c r="F49" s="202">
        <f>F50</f>
        <v>12300304.05</v>
      </c>
    </row>
    <row r="50" spans="1:6" ht="31.5">
      <c r="A50" s="201" t="s">
        <v>1019</v>
      </c>
      <c r="B50" s="192" t="s">
        <v>996</v>
      </c>
      <c r="C50" s="193"/>
      <c r="D50" s="143"/>
      <c r="E50" s="194">
        <f>SUM(E51:E53)</f>
        <v>0</v>
      </c>
      <c r="F50" s="202">
        <f>SUM(F51:F53)</f>
        <v>12300304.05</v>
      </c>
    </row>
    <row r="51" spans="1:6" ht="78.75">
      <c r="A51" s="274" t="s">
        <v>1078</v>
      </c>
      <c r="B51" s="23" t="s">
        <v>997</v>
      </c>
      <c r="C51" s="158">
        <v>100</v>
      </c>
      <c r="D51" s="159"/>
      <c r="E51" s="159"/>
      <c r="F51" s="170">
        <v>3359793</v>
      </c>
    </row>
    <row r="52" spans="1:7" ht="47.25">
      <c r="A52" s="274" t="s">
        <v>1076</v>
      </c>
      <c r="B52" s="23" t="s">
        <v>997</v>
      </c>
      <c r="C52" s="79">
        <v>200</v>
      </c>
      <c r="D52" s="143"/>
      <c r="E52" s="143"/>
      <c r="F52" s="199">
        <v>8808511.05</v>
      </c>
      <c r="G52" s="547"/>
    </row>
    <row r="53" spans="1:6" ht="32.25" thickBot="1">
      <c r="A53" s="274" t="s">
        <v>1077</v>
      </c>
      <c r="B53" s="23" t="s">
        <v>997</v>
      </c>
      <c r="C53" s="79">
        <v>800</v>
      </c>
      <c r="D53" s="143"/>
      <c r="E53" s="143"/>
      <c r="F53" s="199">
        <v>132000</v>
      </c>
    </row>
    <row r="54" spans="1:6" ht="32.25" thickBot="1">
      <c r="A54" s="150" t="s">
        <v>714</v>
      </c>
      <c r="B54" s="88" t="s">
        <v>394</v>
      </c>
      <c r="C54" s="89"/>
      <c r="D54" s="168">
        <f>D55</f>
        <v>-1714607.6</v>
      </c>
      <c r="E54" s="168">
        <f>E55+E66</f>
        <v>570488.3600000001</v>
      </c>
      <c r="F54" s="90">
        <f>F55+F66</f>
        <v>25502924.849999998</v>
      </c>
    </row>
    <row r="55" spans="1:6" ht="36.75" customHeight="1">
      <c r="A55" s="233" t="s">
        <v>1003</v>
      </c>
      <c r="B55" s="234" t="s">
        <v>395</v>
      </c>
      <c r="C55" s="235"/>
      <c r="D55" s="236">
        <f>SUM(D57:D64)</f>
        <v>-1714607.6</v>
      </c>
      <c r="E55" s="236">
        <f>E56</f>
        <v>570488.3600000001</v>
      </c>
      <c r="F55" s="237">
        <f>F56</f>
        <v>25452924.849999998</v>
      </c>
    </row>
    <row r="56" spans="1:6" ht="31.5">
      <c r="A56" s="203" t="s">
        <v>1002</v>
      </c>
      <c r="B56" s="84" t="s">
        <v>396</v>
      </c>
      <c r="C56" s="85"/>
      <c r="D56" s="167"/>
      <c r="E56" s="167">
        <f>SUM(E57:E65)</f>
        <v>570488.3600000001</v>
      </c>
      <c r="F56" s="196">
        <f>SUM(F57:F65)</f>
        <v>25452924.849999998</v>
      </c>
    </row>
    <row r="57" spans="1:7" ht="47.25">
      <c r="A57" s="77" t="s">
        <v>1004</v>
      </c>
      <c r="B57" s="22" t="s">
        <v>397</v>
      </c>
      <c r="C57" s="79">
        <v>200</v>
      </c>
      <c r="D57" s="143">
        <v>-1714607.6</v>
      </c>
      <c r="E57" s="143"/>
      <c r="F57" s="199">
        <v>2610729.46</v>
      </c>
      <c r="G57" s="547"/>
    </row>
    <row r="58" spans="1:6" ht="83.25" customHeight="1">
      <c r="A58" s="77" t="s">
        <v>1413</v>
      </c>
      <c r="B58" s="22" t="s">
        <v>1412</v>
      </c>
      <c r="C58" s="79">
        <v>200</v>
      </c>
      <c r="D58" s="143"/>
      <c r="E58" s="143">
        <v>-305382.18</v>
      </c>
      <c r="F58" s="199">
        <v>764117.75</v>
      </c>
    </row>
    <row r="59" spans="1:7" ht="47.25">
      <c r="A59" s="77" t="s">
        <v>1005</v>
      </c>
      <c r="B59" s="22" t="s">
        <v>1043</v>
      </c>
      <c r="C59" s="79">
        <v>200</v>
      </c>
      <c r="D59" s="143"/>
      <c r="E59" s="143">
        <v>545382.18</v>
      </c>
      <c r="F59" s="199">
        <v>5226379.72</v>
      </c>
      <c r="G59" s="547"/>
    </row>
    <row r="60" spans="1:7" ht="47.25">
      <c r="A60" s="77" t="s">
        <v>1456</v>
      </c>
      <c r="B60" s="22" t="s">
        <v>1043</v>
      </c>
      <c r="C60" s="79">
        <v>400</v>
      </c>
      <c r="D60" s="143"/>
      <c r="E60" s="143"/>
      <c r="F60" s="199">
        <v>702523.66</v>
      </c>
      <c r="G60" s="547"/>
    </row>
    <row r="61" spans="1:6" ht="31.5">
      <c r="A61" s="77" t="s">
        <v>1021</v>
      </c>
      <c r="B61" s="22" t="s">
        <v>1044</v>
      </c>
      <c r="C61" s="79">
        <v>200</v>
      </c>
      <c r="D61" s="143"/>
      <c r="E61" s="143"/>
      <c r="F61" s="199">
        <v>0</v>
      </c>
    </row>
    <row r="62" spans="1:6" ht="47.25">
      <c r="A62" s="77" t="s">
        <v>1102</v>
      </c>
      <c r="B62" s="22" t="s">
        <v>1045</v>
      </c>
      <c r="C62" s="79">
        <v>200</v>
      </c>
      <c r="D62" s="143"/>
      <c r="E62" s="143"/>
      <c r="F62" s="199">
        <v>130437.7</v>
      </c>
    </row>
    <row r="63" spans="1:6" ht="94.5">
      <c r="A63" s="77" t="s">
        <v>1470</v>
      </c>
      <c r="B63" s="22" t="s">
        <v>1457</v>
      </c>
      <c r="C63" s="79">
        <v>400</v>
      </c>
      <c r="D63" s="143"/>
      <c r="E63" s="143">
        <v>330488.36</v>
      </c>
      <c r="F63" s="199">
        <v>330488.36</v>
      </c>
    </row>
    <row r="64" spans="1:7" ht="211.5" customHeight="1">
      <c r="A64" s="77" t="s">
        <v>825</v>
      </c>
      <c r="B64" s="22" t="s">
        <v>823</v>
      </c>
      <c r="C64" s="79">
        <v>500</v>
      </c>
      <c r="D64" s="143"/>
      <c r="E64" s="143"/>
      <c r="F64" s="199">
        <v>4219846.04</v>
      </c>
      <c r="G64" s="547"/>
    </row>
    <row r="65" spans="1:7" ht="81.75" customHeight="1">
      <c r="A65" s="77" t="s">
        <v>1146</v>
      </c>
      <c r="B65" s="22" t="s">
        <v>1141</v>
      </c>
      <c r="C65" s="79">
        <v>200</v>
      </c>
      <c r="D65" s="143"/>
      <c r="E65" s="143"/>
      <c r="F65" s="199">
        <v>11468402.16</v>
      </c>
      <c r="G65" s="547"/>
    </row>
    <row r="66" spans="1:6" ht="31.5">
      <c r="A66" s="238" t="s">
        <v>1022</v>
      </c>
      <c r="B66" s="192" t="s">
        <v>680</v>
      </c>
      <c r="C66" s="193"/>
      <c r="D66" s="194"/>
      <c r="E66" s="194">
        <f>E67</f>
        <v>0</v>
      </c>
      <c r="F66" s="202">
        <f>F67</f>
        <v>50000</v>
      </c>
    </row>
    <row r="67" spans="1:6" ht="31.5">
      <c r="A67" s="238" t="s">
        <v>679</v>
      </c>
      <c r="B67" s="192" t="s">
        <v>681</v>
      </c>
      <c r="C67" s="193"/>
      <c r="D67" s="194"/>
      <c r="E67" s="194">
        <f>E68</f>
        <v>0</v>
      </c>
      <c r="F67" s="202">
        <f>F68</f>
        <v>50000</v>
      </c>
    </row>
    <row r="68" spans="1:6" ht="32.25" thickBot="1">
      <c r="A68" s="580" t="s">
        <v>1006</v>
      </c>
      <c r="B68" s="27" t="s">
        <v>682</v>
      </c>
      <c r="C68" s="87">
        <v>200</v>
      </c>
      <c r="D68" s="134"/>
      <c r="E68" s="134"/>
      <c r="F68" s="200">
        <v>50000</v>
      </c>
    </row>
    <row r="69" spans="1:6" ht="32.25" thickBot="1">
      <c r="A69" s="93" t="s">
        <v>715</v>
      </c>
      <c r="B69" s="88" t="s">
        <v>398</v>
      </c>
      <c r="C69" s="89"/>
      <c r="D69" s="168">
        <f>D70</f>
        <v>0</v>
      </c>
      <c r="E69" s="168">
        <f>E70</f>
        <v>0</v>
      </c>
      <c r="F69" s="90">
        <f>F70</f>
        <v>400000</v>
      </c>
    </row>
    <row r="70" spans="1:6" ht="31.5">
      <c r="A70" s="413" t="s">
        <v>399</v>
      </c>
      <c r="B70" s="234" t="s">
        <v>400</v>
      </c>
      <c r="C70" s="235"/>
      <c r="D70" s="236">
        <f>SUM(D72:D74)</f>
        <v>0</v>
      </c>
      <c r="E70" s="236">
        <f>E71+E75</f>
        <v>0</v>
      </c>
      <c r="F70" s="237">
        <f>F71+F75</f>
        <v>400000</v>
      </c>
    </row>
    <row r="71" spans="1:6" ht="31.5">
      <c r="A71" s="81" t="s">
        <v>401</v>
      </c>
      <c r="B71" s="21" t="s">
        <v>402</v>
      </c>
      <c r="C71" s="78"/>
      <c r="D71" s="164"/>
      <c r="E71" s="164">
        <f>SUM(E72:E74)</f>
        <v>0</v>
      </c>
      <c r="F71" s="198">
        <f>SUM(F72:F74)</f>
        <v>42000</v>
      </c>
    </row>
    <row r="72" spans="1:6" ht="47.25">
      <c r="A72" s="80" t="s">
        <v>659</v>
      </c>
      <c r="B72" s="22" t="s">
        <v>403</v>
      </c>
      <c r="C72" s="79">
        <v>200</v>
      </c>
      <c r="D72" s="143"/>
      <c r="E72" s="143"/>
      <c r="F72" s="199">
        <v>22000</v>
      </c>
    </row>
    <row r="73" spans="1:6" ht="47.25">
      <c r="A73" s="80" t="s">
        <v>976</v>
      </c>
      <c r="B73" s="22" t="s">
        <v>404</v>
      </c>
      <c r="C73" s="79">
        <v>200</v>
      </c>
      <c r="D73" s="143"/>
      <c r="E73" s="143"/>
      <c r="F73" s="199">
        <v>20000</v>
      </c>
    </row>
    <row r="74" spans="1:6" ht="47.25">
      <c r="A74" s="80" t="s">
        <v>644</v>
      </c>
      <c r="B74" s="22" t="s">
        <v>405</v>
      </c>
      <c r="C74" s="79">
        <v>200</v>
      </c>
      <c r="D74" s="143"/>
      <c r="E74" s="143"/>
      <c r="F74" s="199"/>
    </row>
    <row r="75" spans="1:6" ht="31.5">
      <c r="A75" s="81" t="s">
        <v>1025</v>
      </c>
      <c r="B75" s="192" t="s">
        <v>1023</v>
      </c>
      <c r="C75" s="193"/>
      <c r="D75" s="194"/>
      <c r="E75" s="194">
        <f>SUM(E76:E77)</f>
        <v>0</v>
      </c>
      <c r="F75" s="202">
        <f>SUM(F76:F80)</f>
        <v>358000</v>
      </c>
    </row>
    <row r="76" spans="1:6" ht="47.25">
      <c r="A76" s="80" t="s">
        <v>677</v>
      </c>
      <c r="B76" s="22" t="s">
        <v>1024</v>
      </c>
      <c r="C76" s="79">
        <v>800</v>
      </c>
      <c r="D76" s="143"/>
      <c r="E76" s="143"/>
      <c r="F76" s="199">
        <v>258000</v>
      </c>
    </row>
    <row r="77" spans="1:6" ht="110.25">
      <c r="A77" s="80" t="s">
        <v>1103</v>
      </c>
      <c r="B77" s="22" t="s">
        <v>1046</v>
      </c>
      <c r="C77" s="79">
        <v>800</v>
      </c>
      <c r="D77" s="143"/>
      <c r="E77" s="143"/>
      <c r="F77" s="199">
        <v>100000</v>
      </c>
    </row>
    <row r="78" spans="1:6" ht="31.5">
      <c r="A78" s="81" t="s">
        <v>1465</v>
      </c>
      <c r="B78" s="192" t="s">
        <v>1468</v>
      </c>
      <c r="C78" s="193"/>
      <c r="D78" s="194"/>
      <c r="E78" s="194">
        <f>SUM(E79:E80)</f>
        <v>0</v>
      </c>
      <c r="F78" s="202">
        <f>SUM(F79:F80)</f>
        <v>0</v>
      </c>
    </row>
    <row r="79" spans="1:6" ht="63">
      <c r="A79" s="80" t="s">
        <v>1471</v>
      </c>
      <c r="B79" s="22" t="s">
        <v>1466</v>
      </c>
      <c r="C79" s="79">
        <v>200</v>
      </c>
      <c r="D79" s="143"/>
      <c r="E79" s="143"/>
      <c r="F79" s="199">
        <v>0</v>
      </c>
    </row>
    <row r="80" spans="1:6" ht="79.5" thickBot="1">
      <c r="A80" s="597" t="s">
        <v>1472</v>
      </c>
      <c r="B80" s="499" t="s">
        <v>1467</v>
      </c>
      <c r="C80" s="500">
        <v>200</v>
      </c>
      <c r="D80" s="501"/>
      <c r="E80" s="501"/>
      <c r="F80" s="252">
        <v>0</v>
      </c>
    </row>
    <row r="81" spans="1:6" ht="48" thickBot="1">
      <c r="A81" s="420" t="s">
        <v>716</v>
      </c>
      <c r="B81" s="421" t="s">
        <v>407</v>
      </c>
      <c r="C81" s="422"/>
      <c r="D81" s="423">
        <f>D82</f>
        <v>0</v>
      </c>
      <c r="E81" s="423">
        <f>E82</f>
        <v>0</v>
      </c>
      <c r="F81" s="596">
        <f>F82</f>
        <v>0</v>
      </c>
    </row>
    <row r="82" spans="1:6" ht="31.5">
      <c r="A82" s="92" t="s">
        <v>406</v>
      </c>
      <c r="B82" s="84" t="s">
        <v>408</v>
      </c>
      <c r="C82" s="85"/>
      <c r="D82" s="167">
        <f>SUM(D84:D84)</f>
        <v>0</v>
      </c>
      <c r="E82" s="167">
        <f>E83</f>
        <v>0</v>
      </c>
      <c r="F82" s="196">
        <f>F83</f>
        <v>0</v>
      </c>
    </row>
    <row r="83" spans="1:6" ht="47.25">
      <c r="A83" s="92" t="s">
        <v>409</v>
      </c>
      <c r="B83" s="84" t="s">
        <v>410</v>
      </c>
      <c r="C83" s="85"/>
      <c r="D83" s="167"/>
      <c r="E83" s="167">
        <f>SUM(E84:E84)</f>
        <v>0</v>
      </c>
      <c r="F83" s="196">
        <f>SUM(F84:F84)</f>
        <v>0</v>
      </c>
    </row>
    <row r="84" spans="1:6" ht="109.5" customHeight="1" thickBot="1">
      <c r="A84" s="91" t="s">
        <v>961</v>
      </c>
      <c r="B84" s="27" t="s">
        <v>411</v>
      </c>
      <c r="C84" s="87">
        <v>300</v>
      </c>
      <c r="D84" s="134"/>
      <c r="E84" s="134"/>
      <c r="F84" s="200"/>
    </row>
    <row r="85" spans="1:6" ht="32.25" thickBot="1">
      <c r="A85" s="93" t="s">
        <v>717</v>
      </c>
      <c r="B85" s="88" t="s">
        <v>412</v>
      </c>
      <c r="C85" s="89"/>
      <c r="D85" s="168" t="e">
        <f>D86</f>
        <v>#REF!</v>
      </c>
      <c r="E85" s="579">
        <f>E86</f>
        <v>0</v>
      </c>
      <c r="F85" s="90">
        <f>F86</f>
        <v>147200</v>
      </c>
    </row>
    <row r="86" spans="1:6" ht="31.5">
      <c r="A86" s="92" t="s">
        <v>413</v>
      </c>
      <c r="B86" s="84" t="s">
        <v>414</v>
      </c>
      <c r="C86" s="85"/>
      <c r="D86" s="167" t="e">
        <f>D88+#REF!+#REF!</f>
        <v>#REF!</v>
      </c>
      <c r="E86" s="167">
        <f>E87</f>
        <v>0</v>
      </c>
      <c r="F86" s="196">
        <f>F87</f>
        <v>147200</v>
      </c>
    </row>
    <row r="87" spans="1:6" ht="15.75">
      <c r="A87" s="81" t="s">
        <v>416</v>
      </c>
      <c r="B87" s="21" t="s">
        <v>417</v>
      </c>
      <c r="C87" s="78"/>
      <c r="D87" s="164"/>
      <c r="E87" s="164">
        <f>SUM(E88:E89)</f>
        <v>0</v>
      </c>
      <c r="F87" s="198">
        <f>SUM(F88:F89)</f>
        <v>147200</v>
      </c>
    </row>
    <row r="88" spans="1:6" ht="47.25">
      <c r="A88" s="80" t="s">
        <v>645</v>
      </c>
      <c r="B88" s="22" t="s">
        <v>415</v>
      </c>
      <c r="C88" s="79">
        <v>200</v>
      </c>
      <c r="D88" s="143"/>
      <c r="E88" s="143"/>
      <c r="F88" s="199">
        <v>138200</v>
      </c>
    </row>
    <row r="89" spans="1:6" ht="48" thickBot="1">
      <c r="A89" s="80" t="s">
        <v>665</v>
      </c>
      <c r="B89" s="22" t="s">
        <v>415</v>
      </c>
      <c r="C89" s="79">
        <v>300</v>
      </c>
      <c r="D89" s="143"/>
      <c r="E89" s="143"/>
      <c r="F89" s="199">
        <v>9000</v>
      </c>
    </row>
    <row r="90" spans="1:6" ht="32.25" thickBot="1">
      <c r="A90" s="93" t="s">
        <v>718</v>
      </c>
      <c r="B90" s="88" t="s">
        <v>418</v>
      </c>
      <c r="C90" s="89"/>
      <c r="D90" s="168">
        <f>D91+D99</f>
        <v>442600</v>
      </c>
      <c r="E90" s="579">
        <f>E91+E99</f>
        <v>7.48</v>
      </c>
      <c r="F90" s="90">
        <f>F91+F99</f>
        <v>14338444.68</v>
      </c>
    </row>
    <row r="91" spans="1:6" ht="31.5">
      <c r="A91" s="92" t="s">
        <v>728</v>
      </c>
      <c r="B91" s="84" t="s">
        <v>419</v>
      </c>
      <c r="C91" s="85"/>
      <c r="D91" s="167">
        <f>SUM(D93:D94)</f>
        <v>181000</v>
      </c>
      <c r="E91" s="167">
        <f>E92</f>
        <v>0</v>
      </c>
      <c r="F91" s="196">
        <f>F92</f>
        <v>5159471</v>
      </c>
    </row>
    <row r="92" spans="1:6" ht="31.5">
      <c r="A92" s="81" t="s">
        <v>420</v>
      </c>
      <c r="B92" s="21" t="s">
        <v>421</v>
      </c>
      <c r="C92" s="78"/>
      <c r="D92" s="164"/>
      <c r="E92" s="164">
        <f>SUM(E93:E95)</f>
        <v>0</v>
      </c>
      <c r="F92" s="198">
        <f>SUM(F93:F97)</f>
        <v>5159471</v>
      </c>
    </row>
    <row r="93" spans="1:6" ht="63">
      <c r="A93" s="80" t="s">
        <v>422</v>
      </c>
      <c r="B93" s="22" t="s">
        <v>423</v>
      </c>
      <c r="C93" s="79">
        <v>600</v>
      </c>
      <c r="D93" s="143">
        <v>-80600</v>
      </c>
      <c r="E93" s="143"/>
      <c r="F93" s="170">
        <v>3674800</v>
      </c>
    </row>
    <row r="94" spans="1:7" ht="82.5" customHeight="1">
      <c r="A94" s="80" t="s">
        <v>552</v>
      </c>
      <c r="B94" s="22" t="s">
        <v>424</v>
      </c>
      <c r="C94" s="79">
        <v>600</v>
      </c>
      <c r="D94" s="143">
        <v>261600</v>
      </c>
      <c r="E94" s="143"/>
      <c r="F94" s="170">
        <v>1434888</v>
      </c>
      <c r="G94" s="547"/>
    </row>
    <row r="95" spans="1:6" ht="78.75">
      <c r="A95" s="80" t="s">
        <v>610</v>
      </c>
      <c r="B95" s="22" t="s">
        <v>611</v>
      </c>
      <c r="C95" s="79">
        <v>600</v>
      </c>
      <c r="D95" s="143"/>
      <c r="E95" s="143"/>
      <c r="F95" s="170">
        <v>14583</v>
      </c>
    </row>
    <row r="96" spans="1:6" ht="69.75" customHeight="1">
      <c r="A96" s="469" t="s">
        <v>1332</v>
      </c>
      <c r="B96" s="22" t="s">
        <v>1334</v>
      </c>
      <c r="C96" s="79">
        <v>600</v>
      </c>
      <c r="D96" s="143"/>
      <c r="E96" s="143"/>
      <c r="F96" s="170"/>
    </row>
    <row r="97" spans="1:6" ht="69.75" customHeight="1">
      <c r="A97" s="469" t="s">
        <v>1326</v>
      </c>
      <c r="B97" s="22" t="s">
        <v>1335</v>
      </c>
      <c r="C97" s="79">
        <v>600</v>
      </c>
      <c r="D97" s="143"/>
      <c r="E97" s="143"/>
      <c r="F97" s="170">
        <v>35200</v>
      </c>
    </row>
    <row r="98" spans="1:6" ht="56.25" customHeight="1">
      <c r="A98" s="469" t="s">
        <v>1361</v>
      </c>
      <c r="B98" s="22" t="s">
        <v>1354</v>
      </c>
      <c r="C98" s="79">
        <v>600</v>
      </c>
      <c r="D98" s="143"/>
      <c r="E98" s="143"/>
      <c r="F98" s="170"/>
    </row>
    <row r="99" spans="1:6" ht="31.5">
      <c r="A99" s="81" t="s">
        <v>425</v>
      </c>
      <c r="B99" s="21" t="s">
        <v>426</v>
      </c>
      <c r="C99" s="78"/>
      <c r="D99" s="164">
        <f>SUM(D101:D102)</f>
        <v>261600</v>
      </c>
      <c r="E99" s="164">
        <f>E100</f>
        <v>7.48</v>
      </c>
      <c r="F99" s="198">
        <f>F100</f>
        <v>9178973.68</v>
      </c>
    </row>
    <row r="100" spans="1:6" ht="15.75">
      <c r="A100" s="81" t="s">
        <v>428</v>
      </c>
      <c r="B100" s="21" t="s">
        <v>427</v>
      </c>
      <c r="C100" s="78"/>
      <c r="D100" s="164"/>
      <c r="E100" s="164">
        <f>SUM(E101:E108)</f>
        <v>7.48</v>
      </c>
      <c r="F100" s="198">
        <f>SUM(F101:F108)</f>
        <v>9178973.68</v>
      </c>
    </row>
    <row r="101" spans="1:7" ht="63">
      <c r="A101" s="469" t="s">
        <v>429</v>
      </c>
      <c r="B101" s="243" t="s">
        <v>430</v>
      </c>
      <c r="C101" s="244">
        <v>600</v>
      </c>
      <c r="D101" s="245"/>
      <c r="E101" s="245"/>
      <c r="F101" s="453">
        <v>6304284.97</v>
      </c>
      <c r="G101" s="547"/>
    </row>
    <row r="102" spans="1:7" ht="81.75" customHeight="1">
      <c r="A102" s="469" t="s">
        <v>552</v>
      </c>
      <c r="B102" s="243" t="s">
        <v>431</v>
      </c>
      <c r="C102" s="244">
        <v>600</v>
      </c>
      <c r="D102" s="245">
        <v>261600</v>
      </c>
      <c r="E102" s="245"/>
      <c r="F102" s="453">
        <v>2511054</v>
      </c>
      <c r="G102" s="547"/>
    </row>
    <row r="103" spans="1:6" ht="78.75">
      <c r="A103" s="469" t="s">
        <v>610</v>
      </c>
      <c r="B103" s="243" t="s">
        <v>612</v>
      </c>
      <c r="C103" s="244">
        <v>600</v>
      </c>
      <c r="D103" s="245"/>
      <c r="E103" s="245"/>
      <c r="F103" s="453">
        <v>24873</v>
      </c>
    </row>
    <row r="104" spans="1:7" ht="63" customHeight="1">
      <c r="A104" s="469" t="s">
        <v>1328</v>
      </c>
      <c r="B104" s="398" t="s">
        <v>1337</v>
      </c>
      <c r="C104" s="416">
        <v>600</v>
      </c>
      <c r="D104" s="417"/>
      <c r="E104" s="567"/>
      <c r="F104" s="454">
        <v>190000</v>
      </c>
      <c r="G104" s="547"/>
    </row>
    <row r="105" spans="1:6" ht="65.25" customHeight="1">
      <c r="A105" s="469" t="s">
        <v>1330</v>
      </c>
      <c r="B105" s="398" t="s">
        <v>1336</v>
      </c>
      <c r="C105" s="416">
        <v>600</v>
      </c>
      <c r="D105" s="417"/>
      <c r="E105" s="417"/>
      <c r="F105" s="454">
        <v>3000</v>
      </c>
    </row>
    <row r="106" spans="1:7" ht="48" customHeight="1">
      <c r="A106" s="557" t="s">
        <v>1362</v>
      </c>
      <c r="B106" s="398" t="s">
        <v>1356</v>
      </c>
      <c r="C106" s="416">
        <v>600</v>
      </c>
      <c r="D106" s="417"/>
      <c r="E106" s="417"/>
      <c r="F106" s="454">
        <v>64162.88</v>
      </c>
      <c r="G106" s="547"/>
    </row>
    <row r="107" spans="1:6" ht="49.5" customHeight="1">
      <c r="A107" s="91" t="s">
        <v>596</v>
      </c>
      <c r="B107" s="27" t="s">
        <v>838</v>
      </c>
      <c r="C107" s="87">
        <v>600</v>
      </c>
      <c r="D107" s="134"/>
      <c r="E107" s="134"/>
      <c r="F107" s="200">
        <v>6778</v>
      </c>
    </row>
    <row r="108" spans="1:6" ht="85.5" customHeight="1" thickBot="1">
      <c r="A108" s="80" t="s">
        <v>1449</v>
      </c>
      <c r="B108" s="27" t="s">
        <v>1445</v>
      </c>
      <c r="C108" s="87">
        <v>600</v>
      </c>
      <c r="D108" s="134"/>
      <c r="E108" s="587">
        <v>7.48</v>
      </c>
      <c r="F108" s="200">
        <v>74820.83</v>
      </c>
    </row>
    <row r="109" spans="1:7" ht="48" thickBot="1">
      <c r="A109" s="93" t="s">
        <v>719</v>
      </c>
      <c r="B109" s="88" t="s">
        <v>432</v>
      </c>
      <c r="C109" s="89"/>
      <c r="D109" s="168" t="e">
        <f>D110+D114+D126+#REF!</f>
        <v>#REF!</v>
      </c>
      <c r="E109" s="593">
        <f>E110+E114+E126+E129+E134+E140+E144</f>
        <v>429511.64</v>
      </c>
      <c r="F109" s="90">
        <f>F110+F114+F126+F129+F134+F140+F144</f>
        <v>33695783.019999996</v>
      </c>
      <c r="G109" s="547"/>
    </row>
    <row r="110" spans="1:6" ht="31.5">
      <c r="A110" s="594" t="s">
        <v>433</v>
      </c>
      <c r="B110" s="84" t="s">
        <v>434</v>
      </c>
      <c r="C110" s="85"/>
      <c r="D110" s="167" t="e">
        <f>D112+#REF!+#REF!</f>
        <v>#REF!</v>
      </c>
      <c r="E110" s="588">
        <f>E111</f>
        <v>0</v>
      </c>
      <c r="F110" s="196">
        <f>F111</f>
        <v>2688578.58</v>
      </c>
    </row>
    <row r="111" spans="1:6" ht="34.5" customHeight="1">
      <c r="A111" s="81" t="s">
        <v>435</v>
      </c>
      <c r="B111" s="21" t="s">
        <v>436</v>
      </c>
      <c r="C111" s="78"/>
      <c r="D111" s="164"/>
      <c r="E111" s="164">
        <f>SUM(E112:E113)</f>
        <v>0</v>
      </c>
      <c r="F111" s="196">
        <f>SUM(F112:F113)</f>
        <v>2688578.58</v>
      </c>
    </row>
    <row r="112" spans="1:7" ht="47.25">
      <c r="A112" s="76" t="s">
        <v>646</v>
      </c>
      <c r="B112" s="22" t="s">
        <v>437</v>
      </c>
      <c r="C112" s="79">
        <v>200</v>
      </c>
      <c r="D112" s="143">
        <v>-220000</v>
      </c>
      <c r="E112" s="143"/>
      <c r="F112" s="199">
        <v>2183528.08</v>
      </c>
      <c r="G112" s="547"/>
    </row>
    <row r="113" spans="1:7" ht="114.75" customHeight="1">
      <c r="A113" s="76" t="s">
        <v>1448</v>
      </c>
      <c r="B113" s="22" t="s">
        <v>1444</v>
      </c>
      <c r="C113" s="79">
        <v>400</v>
      </c>
      <c r="D113" s="143"/>
      <c r="E113" s="143"/>
      <c r="F113" s="199">
        <v>505050.5</v>
      </c>
      <c r="G113" s="547"/>
    </row>
    <row r="114" spans="1:7" ht="63.75" customHeight="1">
      <c r="A114" s="81" t="s">
        <v>740</v>
      </c>
      <c r="B114" s="21" t="s">
        <v>438</v>
      </c>
      <c r="C114" s="78"/>
      <c r="D114" s="164" t="e">
        <f>#REF!+D124+#REF!+#REF!+#REF!</f>
        <v>#REF!</v>
      </c>
      <c r="E114" s="164">
        <f>E115+E123</f>
        <v>429511.64</v>
      </c>
      <c r="F114" s="198">
        <f>F115+F123</f>
        <v>16369487.21</v>
      </c>
      <c r="G114" s="547"/>
    </row>
    <row r="115" spans="1:10" ht="62.25" customHeight="1">
      <c r="A115" s="81" t="s">
        <v>1007</v>
      </c>
      <c r="B115" s="21" t="s">
        <v>439</v>
      </c>
      <c r="C115" s="78"/>
      <c r="D115" s="164"/>
      <c r="E115" s="164">
        <f>SUM(E116:E122)</f>
        <v>429511.64</v>
      </c>
      <c r="F115" s="357">
        <f>SUM(F116:F122)</f>
        <v>14680487.21</v>
      </c>
      <c r="G115" s="547"/>
      <c r="H115" s="565"/>
      <c r="I115" s="490"/>
      <c r="J115" s="490"/>
    </row>
    <row r="116" spans="1:10" ht="69" customHeight="1">
      <c r="A116" s="76" t="s">
        <v>726</v>
      </c>
      <c r="B116" s="23" t="s">
        <v>729</v>
      </c>
      <c r="C116" s="158">
        <v>200</v>
      </c>
      <c r="D116" s="159"/>
      <c r="E116" s="159"/>
      <c r="F116" s="170">
        <v>1761044.73</v>
      </c>
      <c r="G116" s="547"/>
      <c r="H116" s="565"/>
      <c r="I116" s="490"/>
      <c r="J116" s="490"/>
    </row>
    <row r="117" spans="1:10" ht="63">
      <c r="A117" s="76" t="s">
        <v>709</v>
      </c>
      <c r="B117" s="23" t="s">
        <v>730</v>
      </c>
      <c r="C117" s="158">
        <v>200</v>
      </c>
      <c r="D117" s="159"/>
      <c r="E117" s="159">
        <v>-570488.36</v>
      </c>
      <c r="F117" s="170">
        <v>3000946.45</v>
      </c>
      <c r="G117" s="547"/>
      <c r="H117" s="565"/>
      <c r="I117" s="490"/>
      <c r="J117" s="490"/>
    </row>
    <row r="118" spans="1:10" ht="66" customHeight="1">
      <c r="A118" s="76" t="s">
        <v>1370</v>
      </c>
      <c r="B118" s="23" t="s">
        <v>730</v>
      </c>
      <c r="C118" s="158">
        <v>400</v>
      </c>
      <c r="D118" s="159"/>
      <c r="E118" s="159"/>
      <c r="F118" s="170">
        <v>1683162.65</v>
      </c>
      <c r="G118" s="490"/>
      <c r="H118" s="565"/>
      <c r="I118" s="490"/>
      <c r="J118" s="490"/>
    </row>
    <row r="119" spans="1:10" ht="51.75" customHeight="1">
      <c r="A119" s="76" t="s">
        <v>1375</v>
      </c>
      <c r="B119" s="23" t="s">
        <v>1372</v>
      </c>
      <c r="C119" s="158">
        <v>200</v>
      </c>
      <c r="D119" s="159"/>
      <c r="E119" s="159"/>
      <c r="F119" s="170">
        <v>207666.69</v>
      </c>
      <c r="G119" s="490"/>
      <c r="H119" s="565"/>
      <c r="I119" s="490"/>
      <c r="J119" s="490"/>
    </row>
    <row r="120" spans="1:10" ht="51" customHeight="1">
      <c r="A120" s="76" t="s">
        <v>1376</v>
      </c>
      <c r="B120" s="23" t="s">
        <v>1373</v>
      </c>
      <c r="C120" s="158">
        <v>200</v>
      </c>
      <c r="D120" s="159"/>
      <c r="E120" s="159"/>
      <c r="F120" s="457">
        <v>207666.69</v>
      </c>
      <c r="G120" s="490"/>
      <c r="H120" s="565"/>
      <c r="I120" s="490"/>
      <c r="J120" s="490"/>
    </row>
    <row r="121" spans="1:10" ht="98.25" customHeight="1">
      <c r="A121" s="76" t="s">
        <v>1385</v>
      </c>
      <c r="B121" s="23" t="s">
        <v>1384</v>
      </c>
      <c r="C121" s="158">
        <v>800</v>
      </c>
      <c r="D121" s="159"/>
      <c r="E121" s="573">
        <v>1000000</v>
      </c>
      <c r="F121" s="170">
        <v>6500000</v>
      </c>
      <c r="G121" s="572"/>
      <c r="H121" s="565"/>
      <c r="I121" s="490"/>
      <c r="J121" s="490"/>
    </row>
    <row r="122" spans="1:10" ht="97.5" customHeight="1">
      <c r="A122" s="76" t="s">
        <v>827</v>
      </c>
      <c r="B122" s="23" t="s">
        <v>826</v>
      </c>
      <c r="C122" s="158">
        <v>500</v>
      </c>
      <c r="D122" s="159"/>
      <c r="E122" s="159"/>
      <c r="F122" s="497">
        <v>1320000</v>
      </c>
      <c r="G122" s="490"/>
      <c r="H122" s="565"/>
      <c r="I122" s="490"/>
      <c r="J122" s="490"/>
    </row>
    <row r="123" spans="1:10" ht="36.75" customHeight="1">
      <c r="A123" s="81" t="s">
        <v>1008</v>
      </c>
      <c r="B123" s="21" t="s">
        <v>1009</v>
      </c>
      <c r="C123" s="78"/>
      <c r="D123" s="164"/>
      <c r="E123" s="396">
        <f>SUM(E124:E125)</f>
        <v>0</v>
      </c>
      <c r="F123" s="198">
        <f>SUM(F124:F125)</f>
        <v>1689000</v>
      </c>
      <c r="G123" s="490"/>
      <c r="H123" s="565"/>
      <c r="I123" s="490"/>
      <c r="J123" s="490"/>
    </row>
    <row r="124" spans="1:10" ht="47.25">
      <c r="A124" s="76" t="s">
        <v>647</v>
      </c>
      <c r="B124" s="23" t="s">
        <v>1010</v>
      </c>
      <c r="C124" s="158">
        <v>200</v>
      </c>
      <c r="D124" s="159"/>
      <c r="E124" s="159"/>
      <c r="F124" s="170">
        <v>115836</v>
      </c>
      <c r="G124" s="490"/>
      <c r="H124" s="565"/>
      <c r="I124" s="490"/>
      <c r="J124" s="490"/>
    </row>
    <row r="125" spans="1:7" ht="63.75" customHeight="1">
      <c r="A125" s="33" t="s">
        <v>725</v>
      </c>
      <c r="B125" s="22" t="s">
        <v>1011</v>
      </c>
      <c r="C125" s="79">
        <v>200</v>
      </c>
      <c r="D125" s="143"/>
      <c r="E125" s="143"/>
      <c r="F125" s="199">
        <v>1573164</v>
      </c>
      <c r="G125" s="547"/>
    </row>
    <row r="126" spans="1:6" ht="31.5">
      <c r="A126" s="81" t="s">
        <v>742</v>
      </c>
      <c r="B126" s="21" t="s">
        <v>440</v>
      </c>
      <c r="C126" s="78"/>
      <c r="D126" s="164" t="e">
        <f>SUM(#REF!)</f>
        <v>#REF!</v>
      </c>
      <c r="E126" s="164">
        <f>E127</f>
        <v>0</v>
      </c>
      <c r="F126" s="198">
        <f>F127</f>
        <v>0</v>
      </c>
    </row>
    <row r="127" spans="1:6" ht="15.75">
      <c r="A127" s="81" t="s">
        <v>442</v>
      </c>
      <c r="B127" s="21" t="s">
        <v>441</v>
      </c>
      <c r="C127" s="78"/>
      <c r="D127" s="164"/>
      <c r="E127" s="164">
        <f>SUM(E128:E128)</f>
        <v>0</v>
      </c>
      <c r="F127" s="198">
        <f>SUM(F128:F128)</f>
        <v>0</v>
      </c>
    </row>
    <row r="128" spans="1:6" ht="47.25">
      <c r="A128" s="76" t="s">
        <v>1113</v>
      </c>
      <c r="B128" s="23" t="s">
        <v>1118</v>
      </c>
      <c r="C128" s="158">
        <v>300</v>
      </c>
      <c r="D128" s="159"/>
      <c r="E128" s="159"/>
      <c r="F128" s="170"/>
    </row>
    <row r="129" spans="1:6" ht="31.5">
      <c r="A129" s="81" t="s">
        <v>1026</v>
      </c>
      <c r="B129" s="21" t="s">
        <v>705</v>
      </c>
      <c r="C129" s="78"/>
      <c r="D129" s="164">
        <f>SUM(D131:D132)</f>
        <v>223500</v>
      </c>
      <c r="E129" s="164">
        <f>E130</f>
        <v>0</v>
      </c>
      <c r="F129" s="198">
        <f>F130</f>
        <v>2978103.62</v>
      </c>
    </row>
    <row r="130" spans="1:6" ht="32.25" customHeight="1">
      <c r="A130" s="81" t="s">
        <v>741</v>
      </c>
      <c r="B130" s="21" t="s">
        <v>706</v>
      </c>
      <c r="C130" s="78"/>
      <c r="D130" s="164"/>
      <c r="E130" s="164">
        <f>SUM(E131:E133)</f>
        <v>0</v>
      </c>
      <c r="F130" s="198">
        <f>SUM(F131:F133)</f>
        <v>2978103.62</v>
      </c>
    </row>
    <row r="131" spans="1:6" ht="47.25">
      <c r="A131" s="91" t="s">
        <v>1210</v>
      </c>
      <c r="B131" s="27" t="s">
        <v>731</v>
      </c>
      <c r="C131" s="87">
        <v>200</v>
      </c>
      <c r="D131" s="134">
        <v>223500</v>
      </c>
      <c r="E131" s="134"/>
      <c r="F131" s="200">
        <v>1546853.1</v>
      </c>
    </row>
    <row r="132" spans="1:6" ht="47.25">
      <c r="A132" s="80" t="s">
        <v>701</v>
      </c>
      <c r="B132" s="22" t="s">
        <v>732</v>
      </c>
      <c r="C132" s="79">
        <v>200</v>
      </c>
      <c r="D132" s="143"/>
      <c r="E132" s="143"/>
      <c r="F132" s="199">
        <v>1235573.6</v>
      </c>
    </row>
    <row r="133" spans="1:6" ht="63">
      <c r="A133" s="452" t="s">
        <v>1217</v>
      </c>
      <c r="B133" s="243" t="s">
        <v>1290</v>
      </c>
      <c r="C133" s="244">
        <v>800</v>
      </c>
      <c r="D133" s="143"/>
      <c r="E133" s="143"/>
      <c r="F133" s="199">
        <v>195676.92</v>
      </c>
    </row>
    <row r="134" spans="1:7" ht="51.75" customHeight="1">
      <c r="A134" s="92" t="s">
        <v>727</v>
      </c>
      <c r="B134" s="84" t="s">
        <v>707</v>
      </c>
      <c r="C134" s="85"/>
      <c r="D134" s="167">
        <f>SUM(D147:D148)</f>
        <v>0</v>
      </c>
      <c r="E134" s="167">
        <f>E135</f>
        <v>0</v>
      </c>
      <c r="F134" s="196">
        <f>F135</f>
        <v>1998500.6099999999</v>
      </c>
      <c r="G134" s="547"/>
    </row>
    <row r="135" spans="1:7" ht="31.5">
      <c r="A135" s="81" t="s">
        <v>712</v>
      </c>
      <c r="B135" s="21" t="s">
        <v>708</v>
      </c>
      <c r="C135" s="78"/>
      <c r="D135" s="164"/>
      <c r="E135" s="164">
        <f>SUM(E136:E139)</f>
        <v>0</v>
      </c>
      <c r="F135" s="357">
        <f>SUM(F136:F139)</f>
        <v>1998500.6099999999</v>
      </c>
      <c r="G135" s="547"/>
    </row>
    <row r="136" spans="1:8" s="548" customFormat="1" ht="49.5" customHeight="1">
      <c r="A136" s="76" t="s">
        <v>710</v>
      </c>
      <c r="B136" s="243" t="s">
        <v>733</v>
      </c>
      <c r="C136" s="244">
        <v>200</v>
      </c>
      <c r="D136" s="245"/>
      <c r="E136" s="245"/>
      <c r="F136" s="453">
        <v>0</v>
      </c>
      <c r="G136" s="547"/>
      <c r="H136" s="568"/>
    </row>
    <row r="137" spans="1:8" s="548" customFormat="1" ht="78.75">
      <c r="A137" s="76" t="s">
        <v>812</v>
      </c>
      <c r="B137" s="243" t="s">
        <v>811</v>
      </c>
      <c r="C137" s="244">
        <v>500</v>
      </c>
      <c r="D137" s="245"/>
      <c r="E137" s="245"/>
      <c r="F137" s="453">
        <v>801000</v>
      </c>
      <c r="G137" s="547"/>
      <c r="H137" s="568"/>
    </row>
    <row r="138" spans="1:8" s="548" customFormat="1" ht="52.5" customHeight="1">
      <c r="A138" s="76" t="s">
        <v>1377</v>
      </c>
      <c r="B138" s="243" t="s">
        <v>1374</v>
      </c>
      <c r="C138" s="244">
        <v>200</v>
      </c>
      <c r="D138" s="245"/>
      <c r="E138" s="245"/>
      <c r="F138" s="453">
        <v>191666.67</v>
      </c>
      <c r="G138" s="547"/>
      <c r="H138" s="568"/>
    </row>
    <row r="139" spans="1:8" s="548" customFormat="1" ht="63">
      <c r="A139" s="452" t="s">
        <v>1012</v>
      </c>
      <c r="B139" s="243" t="s">
        <v>734</v>
      </c>
      <c r="C139" s="244">
        <v>200</v>
      </c>
      <c r="D139" s="245"/>
      <c r="E139" s="245"/>
      <c r="F139" s="453">
        <v>1005833.94</v>
      </c>
      <c r="G139" s="547"/>
      <c r="H139" s="568"/>
    </row>
    <row r="140" spans="1:8" s="548" customFormat="1" ht="36" customHeight="1">
      <c r="A140" s="81" t="s">
        <v>1079</v>
      </c>
      <c r="B140" s="21" t="s">
        <v>1027</v>
      </c>
      <c r="C140" s="193"/>
      <c r="D140" s="194"/>
      <c r="E140" s="194">
        <f>E141</f>
        <v>0</v>
      </c>
      <c r="F140" s="202">
        <f>F141</f>
        <v>0</v>
      </c>
      <c r="H140" s="568"/>
    </row>
    <row r="141" spans="1:8" s="548" customFormat="1" ht="34.5" customHeight="1">
      <c r="A141" s="81" t="s">
        <v>1080</v>
      </c>
      <c r="B141" s="21" t="s">
        <v>1028</v>
      </c>
      <c r="C141" s="193"/>
      <c r="D141" s="194"/>
      <c r="E141" s="194">
        <f>E142+E143</f>
        <v>0</v>
      </c>
      <c r="F141" s="202">
        <f>F142+F143</f>
        <v>0</v>
      </c>
      <c r="H141" s="568"/>
    </row>
    <row r="142" spans="1:8" s="548" customFormat="1" ht="47.25">
      <c r="A142" s="452" t="s">
        <v>1081</v>
      </c>
      <c r="B142" s="243" t="s">
        <v>1082</v>
      </c>
      <c r="C142" s="244">
        <v>200</v>
      </c>
      <c r="D142" s="245"/>
      <c r="E142" s="245"/>
      <c r="F142" s="453"/>
      <c r="H142" s="568"/>
    </row>
    <row r="143" spans="1:8" s="548" customFormat="1" ht="47.25">
      <c r="A143" s="452" t="s">
        <v>1127</v>
      </c>
      <c r="B143" s="243" t="s">
        <v>1173</v>
      </c>
      <c r="C143" s="244">
        <v>200</v>
      </c>
      <c r="D143" s="245"/>
      <c r="E143" s="245"/>
      <c r="F143" s="453"/>
      <c r="H143" s="568"/>
    </row>
    <row r="144" spans="1:8" s="548" customFormat="1" ht="53.25" customHeight="1">
      <c r="A144" s="81" t="s">
        <v>1260</v>
      </c>
      <c r="B144" s="21" t="s">
        <v>1261</v>
      </c>
      <c r="C144" s="193"/>
      <c r="D144" s="245"/>
      <c r="E144" s="194">
        <f>E145</f>
        <v>0</v>
      </c>
      <c r="F144" s="202">
        <f>F145</f>
        <v>9661113</v>
      </c>
      <c r="H144" s="568"/>
    </row>
    <row r="145" spans="1:8" s="548" customFormat="1" ht="50.25" customHeight="1">
      <c r="A145" s="81" t="s">
        <v>1262</v>
      </c>
      <c r="B145" s="21" t="s">
        <v>1263</v>
      </c>
      <c r="C145" s="193"/>
      <c r="D145" s="245"/>
      <c r="E145" s="194">
        <f>E146</f>
        <v>0</v>
      </c>
      <c r="F145" s="202">
        <f>F146</f>
        <v>9661113</v>
      </c>
      <c r="H145" s="568"/>
    </row>
    <row r="146" spans="1:8" s="548" customFormat="1" ht="78" customHeight="1" thickBot="1">
      <c r="A146" s="569" t="s">
        <v>1211</v>
      </c>
      <c r="B146" s="398" t="s">
        <v>1433</v>
      </c>
      <c r="C146" s="416">
        <v>400</v>
      </c>
      <c r="D146" s="417"/>
      <c r="E146" s="417"/>
      <c r="F146" s="454">
        <v>9661113</v>
      </c>
      <c r="H146" s="568"/>
    </row>
    <row r="147" spans="1:6" ht="32.25" thickBot="1">
      <c r="A147" s="93" t="s">
        <v>720</v>
      </c>
      <c r="B147" s="88" t="s">
        <v>443</v>
      </c>
      <c r="C147" s="89"/>
      <c r="D147" s="168">
        <f>D148+D151</f>
        <v>0</v>
      </c>
      <c r="E147" s="168">
        <f>E148+E151</f>
        <v>0</v>
      </c>
      <c r="F147" s="90">
        <f>F148+F151</f>
        <v>863721</v>
      </c>
    </row>
    <row r="148" spans="1:6" ht="31.5">
      <c r="A148" s="92" t="s">
        <v>743</v>
      </c>
      <c r="B148" s="84" t="s">
        <v>444</v>
      </c>
      <c r="C148" s="85"/>
      <c r="D148" s="167">
        <f>D150</f>
        <v>0</v>
      </c>
      <c r="E148" s="167">
        <f>E149</f>
        <v>0</v>
      </c>
      <c r="F148" s="196">
        <f>F149</f>
        <v>250000</v>
      </c>
    </row>
    <row r="149" spans="1:6" ht="31.5">
      <c r="A149" s="81" t="s">
        <v>449</v>
      </c>
      <c r="B149" s="21" t="s">
        <v>445</v>
      </c>
      <c r="C149" s="78"/>
      <c r="D149" s="164"/>
      <c r="E149" s="164">
        <f>E150</f>
        <v>0</v>
      </c>
      <c r="F149" s="198">
        <f>F150</f>
        <v>250000</v>
      </c>
    </row>
    <row r="150" spans="1:6" ht="63">
      <c r="A150" s="80" t="s">
        <v>739</v>
      </c>
      <c r="B150" s="22" t="s">
        <v>446</v>
      </c>
      <c r="C150" s="79">
        <v>200</v>
      </c>
      <c r="D150" s="143"/>
      <c r="E150" s="143"/>
      <c r="F150" s="199">
        <v>250000</v>
      </c>
    </row>
    <row r="151" spans="1:6" ht="31.5">
      <c r="A151" s="81" t="s">
        <v>744</v>
      </c>
      <c r="B151" s="21" t="s">
        <v>447</v>
      </c>
      <c r="C151" s="78"/>
      <c r="D151" s="164">
        <f>D153</f>
        <v>0</v>
      </c>
      <c r="E151" s="164">
        <f>E152</f>
        <v>0</v>
      </c>
      <c r="F151" s="198">
        <f>F152</f>
        <v>613721</v>
      </c>
    </row>
    <row r="152" spans="1:6" ht="31.5">
      <c r="A152" s="81" t="s">
        <v>1014</v>
      </c>
      <c r="B152" s="21" t="s">
        <v>448</v>
      </c>
      <c r="C152" s="78"/>
      <c r="D152" s="164"/>
      <c r="E152" s="164">
        <f>E153+E154</f>
        <v>0</v>
      </c>
      <c r="F152" s="198">
        <f>F153+F154</f>
        <v>613721</v>
      </c>
    </row>
    <row r="153" spans="1:6" ht="47.25" customHeight="1">
      <c r="A153" s="80" t="s">
        <v>1015</v>
      </c>
      <c r="B153" s="22" t="s">
        <v>450</v>
      </c>
      <c r="C153" s="79">
        <v>200</v>
      </c>
      <c r="D153" s="143"/>
      <c r="E153" s="143"/>
      <c r="F153" s="199">
        <v>164120</v>
      </c>
    </row>
    <row r="154" spans="1:6" ht="48" thickBot="1">
      <c r="A154" s="91" t="s">
        <v>1016</v>
      </c>
      <c r="B154" s="27" t="s">
        <v>1018</v>
      </c>
      <c r="C154" s="87">
        <v>200</v>
      </c>
      <c r="D154" s="134"/>
      <c r="E154" s="134"/>
      <c r="F154" s="200">
        <v>449601</v>
      </c>
    </row>
    <row r="155" spans="1:7" ht="32.25" thickBot="1">
      <c r="A155" s="93" t="s">
        <v>721</v>
      </c>
      <c r="B155" s="88" t="s">
        <v>451</v>
      </c>
      <c r="C155" s="89"/>
      <c r="D155" s="168" t="e">
        <f>D156+D172+D201</f>
        <v>#REF!</v>
      </c>
      <c r="E155" s="168">
        <f>E156+E172+E201</f>
        <v>0</v>
      </c>
      <c r="F155" s="90">
        <f>F156+F172+F201</f>
        <v>214791144.8</v>
      </c>
      <c r="G155" s="461"/>
    </row>
    <row r="156" spans="1:7" ht="31.5">
      <c r="A156" s="92" t="s">
        <v>452</v>
      </c>
      <c r="B156" s="84" t="s">
        <v>453</v>
      </c>
      <c r="C156" s="85"/>
      <c r="D156" s="167">
        <f>SUM(D158:D171)</f>
        <v>4676020</v>
      </c>
      <c r="E156" s="167">
        <f>E157</f>
        <v>0</v>
      </c>
      <c r="F156" s="196">
        <f>F157</f>
        <v>84829517.67</v>
      </c>
      <c r="G156" s="461"/>
    </row>
    <row r="157" spans="1:7" ht="31.5">
      <c r="A157" s="81" t="s">
        <v>1029</v>
      </c>
      <c r="B157" s="21" t="s">
        <v>454</v>
      </c>
      <c r="C157" s="78"/>
      <c r="D157" s="164"/>
      <c r="E157" s="164">
        <f>SUM(E158:E171)</f>
        <v>0</v>
      </c>
      <c r="F157" s="198">
        <f>SUM(F158:F171)</f>
        <v>84829517.67</v>
      </c>
      <c r="G157" s="461"/>
    </row>
    <row r="158" spans="1:7" ht="63">
      <c r="A158" s="80" t="s">
        <v>455</v>
      </c>
      <c r="B158" s="22" t="s">
        <v>456</v>
      </c>
      <c r="C158" s="79">
        <v>600</v>
      </c>
      <c r="D158" s="143">
        <v>500000</v>
      </c>
      <c r="E158" s="143"/>
      <c r="F158" s="453">
        <v>3451485.6</v>
      </c>
      <c r="G158" s="461"/>
    </row>
    <row r="159" spans="1:7" ht="97.5" customHeight="1">
      <c r="A159" s="80" t="s">
        <v>768</v>
      </c>
      <c r="B159" s="22" t="s">
        <v>776</v>
      </c>
      <c r="C159" s="79">
        <v>600</v>
      </c>
      <c r="D159" s="143"/>
      <c r="E159" s="245"/>
      <c r="F159" s="462">
        <v>15246091.9</v>
      </c>
      <c r="G159" s="461"/>
    </row>
    <row r="160" spans="1:7" ht="67.5" customHeight="1">
      <c r="A160" s="80" t="s">
        <v>1315</v>
      </c>
      <c r="B160" s="22" t="s">
        <v>1310</v>
      </c>
      <c r="C160" s="79">
        <v>600</v>
      </c>
      <c r="D160" s="143"/>
      <c r="E160" s="143"/>
      <c r="F160" s="462">
        <v>1853716.8</v>
      </c>
      <c r="G160" s="461"/>
    </row>
    <row r="161" spans="1:7" ht="81.75" customHeight="1">
      <c r="A161" s="80" t="s">
        <v>769</v>
      </c>
      <c r="B161" s="22" t="s">
        <v>777</v>
      </c>
      <c r="C161" s="79">
        <v>600</v>
      </c>
      <c r="D161" s="143"/>
      <c r="E161" s="143"/>
      <c r="F161" s="462">
        <v>7096258.609999999</v>
      </c>
      <c r="G161" s="461"/>
    </row>
    <row r="162" spans="1:7" ht="84.75" customHeight="1">
      <c r="A162" s="80" t="s">
        <v>771</v>
      </c>
      <c r="B162" s="22" t="s">
        <v>778</v>
      </c>
      <c r="C162" s="79">
        <v>600</v>
      </c>
      <c r="D162" s="143"/>
      <c r="E162" s="143"/>
      <c r="F162" s="462"/>
      <c r="G162" s="461"/>
    </row>
    <row r="163" spans="1:7" ht="82.5" customHeight="1">
      <c r="A163" s="80" t="s">
        <v>770</v>
      </c>
      <c r="B163" s="22" t="s">
        <v>779</v>
      </c>
      <c r="C163" s="79">
        <v>600</v>
      </c>
      <c r="D163" s="143"/>
      <c r="E163" s="143"/>
      <c r="F163" s="462">
        <v>5835440.92</v>
      </c>
      <c r="G163" s="461"/>
    </row>
    <row r="164" spans="1:7" ht="63">
      <c r="A164" s="80" t="s">
        <v>457</v>
      </c>
      <c r="B164" s="22" t="s">
        <v>458</v>
      </c>
      <c r="C164" s="79">
        <v>600</v>
      </c>
      <c r="D164" s="143"/>
      <c r="E164" s="143"/>
      <c r="F164" s="462">
        <v>6787537.410000001</v>
      </c>
      <c r="G164" s="461"/>
    </row>
    <row r="165" spans="1:7" ht="66" customHeight="1">
      <c r="A165" s="80" t="s">
        <v>1316</v>
      </c>
      <c r="B165" s="22" t="s">
        <v>1311</v>
      </c>
      <c r="C165" s="79">
        <v>600</v>
      </c>
      <c r="D165" s="143"/>
      <c r="E165" s="143"/>
      <c r="F165" s="462">
        <v>1743333.33</v>
      </c>
      <c r="G165" s="461"/>
    </row>
    <row r="166" spans="1:7" ht="83.25" customHeight="1">
      <c r="A166" s="80" t="s">
        <v>1363</v>
      </c>
      <c r="B166" s="22" t="s">
        <v>1342</v>
      </c>
      <c r="C166" s="79">
        <v>600</v>
      </c>
      <c r="D166" s="143"/>
      <c r="E166" s="143"/>
      <c r="F166" s="462"/>
      <c r="G166" s="461"/>
    </row>
    <row r="167" spans="1:7" ht="48.75" customHeight="1">
      <c r="A167" s="80" t="s">
        <v>1364</v>
      </c>
      <c r="B167" s="22" t="s">
        <v>1345</v>
      </c>
      <c r="C167" s="79">
        <v>600</v>
      </c>
      <c r="D167" s="143"/>
      <c r="E167" s="143"/>
      <c r="F167" s="462"/>
      <c r="G167" s="461"/>
    </row>
    <row r="168" spans="1:7" ht="78.75">
      <c r="A168" s="80" t="s">
        <v>1159</v>
      </c>
      <c r="B168" s="22" t="s">
        <v>1158</v>
      </c>
      <c r="C168" s="79">
        <v>600</v>
      </c>
      <c r="D168" s="143"/>
      <c r="E168" s="143"/>
      <c r="F168" s="462"/>
      <c r="G168" s="461"/>
    </row>
    <row r="169" spans="1:7" ht="126.75" customHeight="1">
      <c r="A169" s="82" t="s">
        <v>796</v>
      </c>
      <c r="B169" s="22" t="s">
        <v>460</v>
      </c>
      <c r="C169" s="79">
        <v>600</v>
      </c>
      <c r="D169" s="143">
        <v>-875880</v>
      </c>
      <c r="E169" s="143"/>
      <c r="F169" s="462">
        <v>488760</v>
      </c>
      <c r="G169" s="461"/>
    </row>
    <row r="170" spans="1:7" ht="94.5">
      <c r="A170" s="33" t="s">
        <v>795</v>
      </c>
      <c r="B170" s="22" t="s">
        <v>461</v>
      </c>
      <c r="C170" s="79">
        <v>300</v>
      </c>
      <c r="D170" s="143">
        <v>-417348</v>
      </c>
      <c r="E170" s="143"/>
      <c r="F170" s="462">
        <v>801270.1</v>
      </c>
      <c r="G170" s="461"/>
    </row>
    <row r="171" spans="1:7" ht="155.25" customHeight="1">
      <c r="A171" s="86" t="s">
        <v>462</v>
      </c>
      <c r="B171" s="27" t="s">
        <v>463</v>
      </c>
      <c r="C171" s="87">
        <v>600</v>
      </c>
      <c r="D171" s="134">
        <v>5469248</v>
      </c>
      <c r="E171" s="134"/>
      <c r="F171" s="464">
        <v>41525623</v>
      </c>
      <c r="G171" s="461"/>
    </row>
    <row r="172" spans="1:7" ht="31.5">
      <c r="A172" s="197" t="s">
        <v>464</v>
      </c>
      <c r="B172" s="21" t="s">
        <v>465</v>
      </c>
      <c r="C172" s="78"/>
      <c r="D172" s="164">
        <f>SUM(D174:D195)</f>
        <v>987111</v>
      </c>
      <c r="E172" s="164">
        <f>E173+E198</f>
        <v>0</v>
      </c>
      <c r="F172" s="198">
        <f>F173+F198</f>
        <v>124186297.77</v>
      </c>
      <c r="G172" s="461"/>
    </row>
    <row r="173" spans="1:7" ht="47.25">
      <c r="A173" s="204" t="s">
        <v>1058</v>
      </c>
      <c r="B173" s="21" t="s">
        <v>466</v>
      </c>
      <c r="C173" s="78"/>
      <c r="D173" s="164"/>
      <c r="E173" s="164">
        <f>SUM(E174:E197)</f>
        <v>0</v>
      </c>
      <c r="F173" s="357">
        <f>SUM(F174:F197)</f>
        <v>124086297.77</v>
      </c>
      <c r="G173" s="461"/>
    </row>
    <row r="174" spans="1:7" ht="63">
      <c r="A174" s="33" t="s">
        <v>467</v>
      </c>
      <c r="B174" s="22" t="s">
        <v>468</v>
      </c>
      <c r="C174" s="79">
        <v>600</v>
      </c>
      <c r="D174" s="143"/>
      <c r="E174" s="143"/>
      <c r="F174" s="453">
        <v>6085702.26</v>
      </c>
      <c r="G174" s="461"/>
    </row>
    <row r="175" spans="1:7" ht="94.5">
      <c r="A175" s="33" t="s">
        <v>772</v>
      </c>
      <c r="B175" s="22" t="s">
        <v>780</v>
      </c>
      <c r="C175" s="79">
        <v>600</v>
      </c>
      <c r="D175" s="143"/>
      <c r="E175" s="143"/>
      <c r="F175" s="453">
        <v>6451079.390000001</v>
      </c>
      <c r="G175" s="461"/>
    </row>
    <row r="176" spans="1:7" ht="78.75">
      <c r="A176" s="33" t="s">
        <v>773</v>
      </c>
      <c r="B176" s="22" t="s">
        <v>781</v>
      </c>
      <c r="C176" s="79">
        <v>600</v>
      </c>
      <c r="D176" s="143"/>
      <c r="E176" s="143"/>
      <c r="F176" s="453">
        <v>7429296.89</v>
      </c>
      <c r="G176" s="461"/>
    </row>
    <row r="177" spans="1:7" ht="78.75">
      <c r="A177" s="33" t="s">
        <v>774</v>
      </c>
      <c r="B177" s="22" t="s">
        <v>782</v>
      </c>
      <c r="C177" s="79">
        <v>600</v>
      </c>
      <c r="D177" s="143"/>
      <c r="E177" s="143"/>
      <c r="F177" s="453">
        <v>0</v>
      </c>
      <c r="G177" s="461"/>
    </row>
    <row r="178" spans="1:7" ht="78.75">
      <c r="A178" s="33" t="s">
        <v>775</v>
      </c>
      <c r="B178" s="22" t="s">
        <v>783</v>
      </c>
      <c r="C178" s="79">
        <v>600</v>
      </c>
      <c r="D178" s="143"/>
      <c r="E178" s="143"/>
      <c r="F178" s="453">
        <v>6859033.51</v>
      </c>
      <c r="G178" s="461"/>
    </row>
    <row r="179" spans="1:7" ht="68.25" customHeight="1">
      <c r="A179" s="33" t="s">
        <v>1317</v>
      </c>
      <c r="B179" s="22" t="s">
        <v>1312</v>
      </c>
      <c r="C179" s="79">
        <v>600</v>
      </c>
      <c r="D179" s="143"/>
      <c r="E179" s="143"/>
      <c r="F179" s="453">
        <v>2965938.14</v>
      </c>
      <c r="G179" s="461"/>
    </row>
    <row r="180" spans="1:7" ht="65.25" customHeight="1">
      <c r="A180" s="33" t="s">
        <v>1318</v>
      </c>
      <c r="B180" s="22" t="s">
        <v>1313</v>
      </c>
      <c r="C180" s="79">
        <v>600</v>
      </c>
      <c r="D180" s="143"/>
      <c r="E180" s="143"/>
      <c r="F180" s="453">
        <v>801327</v>
      </c>
      <c r="G180" s="461"/>
    </row>
    <row r="181" spans="1:7" ht="82.5" customHeight="1">
      <c r="A181" s="33" t="s">
        <v>1319</v>
      </c>
      <c r="B181" s="22" t="s">
        <v>1314</v>
      </c>
      <c r="C181" s="79">
        <v>600</v>
      </c>
      <c r="D181" s="143"/>
      <c r="E181" s="143"/>
      <c r="F181" s="453">
        <v>47397.48</v>
      </c>
      <c r="G181" s="461"/>
    </row>
    <row r="182" spans="1:7" ht="48.75" customHeight="1">
      <c r="A182" s="33" t="s">
        <v>1365</v>
      </c>
      <c r="B182" s="22" t="s">
        <v>1346</v>
      </c>
      <c r="C182" s="79">
        <v>600</v>
      </c>
      <c r="D182" s="143"/>
      <c r="E182" s="143"/>
      <c r="F182" s="453">
        <v>228080.6</v>
      </c>
      <c r="G182" s="461"/>
    </row>
    <row r="183" spans="1:7" ht="63">
      <c r="A183" s="116" t="s">
        <v>614</v>
      </c>
      <c r="B183" s="22" t="s">
        <v>615</v>
      </c>
      <c r="C183" s="79">
        <v>600</v>
      </c>
      <c r="D183" s="143"/>
      <c r="E183" s="143"/>
      <c r="F183" s="453">
        <v>1652400</v>
      </c>
      <c r="G183" s="461"/>
    </row>
    <row r="184" spans="1:7" ht="78.75">
      <c r="A184" s="408" t="s">
        <v>1108</v>
      </c>
      <c r="B184" s="22" t="s">
        <v>1106</v>
      </c>
      <c r="C184" s="79">
        <v>600</v>
      </c>
      <c r="D184" s="143"/>
      <c r="E184" s="502"/>
      <c r="F184" s="453">
        <v>202020.2</v>
      </c>
      <c r="G184" s="461"/>
    </row>
    <row r="185" spans="1:7" ht="63" customHeight="1">
      <c r="A185" s="408" t="s">
        <v>1175</v>
      </c>
      <c r="B185" s="22" t="s">
        <v>1106</v>
      </c>
      <c r="C185" s="79">
        <v>200</v>
      </c>
      <c r="D185" s="143"/>
      <c r="E185" s="143"/>
      <c r="F185" s="453">
        <v>0</v>
      </c>
      <c r="G185" s="461"/>
    </row>
    <row r="186" spans="1:7" ht="78.75">
      <c r="A186" s="33" t="s">
        <v>469</v>
      </c>
      <c r="B186" s="22" t="s">
        <v>470</v>
      </c>
      <c r="C186" s="79">
        <v>100</v>
      </c>
      <c r="D186" s="143"/>
      <c r="E186" s="143"/>
      <c r="F186" s="453">
        <v>6224314.29</v>
      </c>
      <c r="G186" s="461"/>
    </row>
    <row r="187" spans="1:7" ht="47.25">
      <c r="A187" s="33" t="s">
        <v>648</v>
      </c>
      <c r="B187" s="22" t="s">
        <v>470</v>
      </c>
      <c r="C187" s="79">
        <v>200</v>
      </c>
      <c r="D187" s="143">
        <v>-745000</v>
      </c>
      <c r="E187" s="143"/>
      <c r="F187" s="462">
        <v>12033709.82</v>
      </c>
      <c r="G187" s="461"/>
    </row>
    <row r="188" spans="1:7" ht="31.5">
      <c r="A188" s="33" t="s">
        <v>471</v>
      </c>
      <c r="B188" s="22" t="s">
        <v>470</v>
      </c>
      <c r="C188" s="79">
        <v>800</v>
      </c>
      <c r="D188" s="143"/>
      <c r="E188" s="143"/>
      <c r="F188" s="462">
        <v>186294.94</v>
      </c>
      <c r="G188" s="461"/>
    </row>
    <row r="189" spans="1:7" ht="47.25" customHeight="1">
      <c r="A189" s="116" t="s">
        <v>649</v>
      </c>
      <c r="B189" s="22" t="s">
        <v>616</v>
      </c>
      <c r="C189" s="79">
        <v>200</v>
      </c>
      <c r="D189" s="143"/>
      <c r="E189" s="143"/>
      <c r="F189" s="462">
        <v>295800</v>
      </c>
      <c r="G189" s="461"/>
    </row>
    <row r="190" spans="1:7" ht="51" customHeight="1">
      <c r="A190" s="33" t="s">
        <v>650</v>
      </c>
      <c r="B190" s="22" t="s">
        <v>472</v>
      </c>
      <c r="C190" s="79">
        <v>200</v>
      </c>
      <c r="D190" s="143">
        <v>745000</v>
      </c>
      <c r="E190" s="143"/>
      <c r="F190" s="462">
        <v>1416000</v>
      </c>
      <c r="G190" s="461"/>
    </row>
    <row r="191" spans="1:7" ht="102" customHeight="1">
      <c r="A191" s="80" t="s">
        <v>797</v>
      </c>
      <c r="B191" s="22" t="s">
        <v>473</v>
      </c>
      <c r="C191" s="79">
        <v>200</v>
      </c>
      <c r="D191" s="143">
        <v>-370500</v>
      </c>
      <c r="E191" s="143"/>
      <c r="F191" s="462">
        <v>69428</v>
      </c>
      <c r="G191" s="461"/>
    </row>
    <row r="192" spans="1:7" ht="94.5">
      <c r="A192" s="80" t="s">
        <v>795</v>
      </c>
      <c r="B192" s="27" t="s">
        <v>662</v>
      </c>
      <c r="C192" s="87">
        <v>300</v>
      </c>
      <c r="D192" s="134"/>
      <c r="E192" s="134"/>
      <c r="F192" s="464">
        <v>94609.5</v>
      </c>
      <c r="G192" s="461"/>
    </row>
    <row r="193" spans="1:7" ht="207" customHeight="1">
      <c r="A193" s="33" t="s">
        <v>798</v>
      </c>
      <c r="B193" s="22" t="s">
        <v>474</v>
      </c>
      <c r="C193" s="79">
        <v>100</v>
      </c>
      <c r="D193" s="143"/>
      <c r="E193" s="143"/>
      <c r="F193" s="462">
        <v>13730249</v>
      </c>
      <c r="G193" s="461"/>
    </row>
    <row r="194" spans="1:7" ht="166.5" customHeight="1">
      <c r="A194" s="33" t="s">
        <v>799</v>
      </c>
      <c r="B194" s="22" t="s">
        <v>474</v>
      </c>
      <c r="C194" s="79">
        <v>200</v>
      </c>
      <c r="D194" s="143"/>
      <c r="E194" s="143"/>
      <c r="F194" s="462">
        <v>210929</v>
      </c>
      <c r="G194" s="461"/>
    </row>
    <row r="195" spans="1:7" ht="179.25" customHeight="1">
      <c r="A195" s="33" t="s">
        <v>800</v>
      </c>
      <c r="B195" s="22" t="s">
        <v>474</v>
      </c>
      <c r="C195" s="79">
        <v>600</v>
      </c>
      <c r="D195" s="143">
        <v>1357611</v>
      </c>
      <c r="E195" s="143"/>
      <c r="F195" s="462">
        <v>57102687.75</v>
      </c>
      <c r="G195" s="461"/>
    </row>
    <row r="196" spans="1:7" ht="78.75" customHeight="1">
      <c r="A196" s="33" t="s">
        <v>1107</v>
      </c>
      <c r="B196" s="22" t="s">
        <v>1104</v>
      </c>
      <c r="C196" s="87">
        <v>200</v>
      </c>
      <c r="D196" s="143"/>
      <c r="E196" s="143"/>
      <c r="F196" s="462">
        <v>0</v>
      </c>
      <c r="G196" s="461"/>
    </row>
    <row r="197" spans="1:7" ht="78.75">
      <c r="A197" s="33" t="s">
        <v>1108</v>
      </c>
      <c r="B197" s="22" t="s">
        <v>1104</v>
      </c>
      <c r="C197" s="87">
        <v>600</v>
      </c>
      <c r="D197" s="143"/>
      <c r="E197" s="143"/>
      <c r="F197" s="103">
        <v>0</v>
      </c>
      <c r="G197" s="461"/>
    </row>
    <row r="198" spans="1:7" ht="47.25" customHeight="1">
      <c r="A198" s="405" t="s">
        <v>1059</v>
      </c>
      <c r="B198" s="192" t="s">
        <v>944</v>
      </c>
      <c r="C198" s="356"/>
      <c r="D198" s="194"/>
      <c r="E198" s="194">
        <f>E199+E200</f>
        <v>0</v>
      </c>
      <c r="F198" s="357">
        <f>F199+F200</f>
        <v>100000</v>
      </c>
      <c r="G198" s="461"/>
    </row>
    <row r="199" spans="1:7" ht="63">
      <c r="A199" s="33" t="s">
        <v>1112</v>
      </c>
      <c r="B199" s="27" t="s">
        <v>1122</v>
      </c>
      <c r="C199" s="87">
        <v>600</v>
      </c>
      <c r="D199" s="143"/>
      <c r="E199" s="143"/>
      <c r="F199" s="103"/>
      <c r="G199" s="461"/>
    </row>
    <row r="200" spans="1:7" ht="63">
      <c r="A200" s="33" t="s">
        <v>1174</v>
      </c>
      <c r="B200" s="27" t="s">
        <v>1123</v>
      </c>
      <c r="C200" s="87">
        <v>600</v>
      </c>
      <c r="D200" s="143"/>
      <c r="E200" s="143"/>
      <c r="F200" s="462">
        <v>100000</v>
      </c>
      <c r="G200" s="461"/>
    </row>
    <row r="201" spans="1:7" ht="31.5">
      <c r="A201" s="197" t="s">
        <v>475</v>
      </c>
      <c r="B201" s="21" t="s">
        <v>476</v>
      </c>
      <c r="C201" s="78"/>
      <c r="D201" s="164" t="e">
        <f>D203+#REF!+D205</f>
        <v>#REF!</v>
      </c>
      <c r="E201" s="164">
        <f>E202</f>
        <v>0</v>
      </c>
      <c r="F201" s="198">
        <f>F202</f>
        <v>5775329.359999999</v>
      </c>
      <c r="G201" s="461"/>
    </row>
    <row r="202" spans="1:7" ht="31.5">
      <c r="A202" s="197" t="s">
        <v>1030</v>
      </c>
      <c r="B202" s="21" t="s">
        <v>477</v>
      </c>
      <c r="C202" s="78"/>
      <c r="D202" s="164"/>
      <c r="E202" s="164">
        <f>SUM(E203:E209)</f>
        <v>0</v>
      </c>
      <c r="F202" s="198">
        <f>SUM(F203:F209)</f>
        <v>5775329.359999999</v>
      </c>
      <c r="G202" s="461"/>
    </row>
    <row r="203" spans="1:7" ht="81.75" customHeight="1">
      <c r="A203" s="536" t="s">
        <v>478</v>
      </c>
      <c r="B203" s="243" t="s">
        <v>479</v>
      </c>
      <c r="C203" s="244">
        <v>600</v>
      </c>
      <c r="D203" s="245"/>
      <c r="E203" s="245"/>
      <c r="F203" s="453">
        <v>5265156.62</v>
      </c>
      <c r="G203" s="461"/>
    </row>
    <row r="204" spans="1:7" ht="83.25" customHeight="1">
      <c r="A204" s="86" t="s">
        <v>946</v>
      </c>
      <c r="B204" s="27" t="s">
        <v>947</v>
      </c>
      <c r="C204" s="87">
        <v>600</v>
      </c>
      <c r="D204" s="134"/>
      <c r="E204" s="134"/>
      <c r="F204" s="464">
        <v>3120.89</v>
      </c>
      <c r="G204" s="461"/>
    </row>
    <row r="205" spans="1:7" ht="94.5">
      <c r="A205" s="86" t="s">
        <v>792</v>
      </c>
      <c r="B205" s="27" t="s">
        <v>480</v>
      </c>
      <c r="C205" s="87">
        <v>600</v>
      </c>
      <c r="D205" s="134">
        <v>451896</v>
      </c>
      <c r="E205" s="143"/>
      <c r="F205" s="462">
        <v>256953.09</v>
      </c>
      <c r="G205" s="461"/>
    </row>
    <row r="206" spans="1:7" ht="63.75" customHeight="1">
      <c r="A206" s="100" t="s">
        <v>1340</v>
      </c>
      <c r="B206" s="483" t="s">
        <v>1339</v>
      </c>
      <c r="C206" s="79">
        <v>600</v>
      </c>
      <c r="D206" s="143"/>
      <c r="E206" s="409"/>
      <c r="F206" s="453">
        <v>17920</v>
      </c>
      <c r="G206" s="461"/>
    </row>
    <row r="207" spans="1:7" ht="66.75" customHeight="1">
      <c r="A207" s="484" t="s">
        <v>1358</v>
      </c>
      <c r="B207" s="22" t="s">
        <v>1348</v>
      </c>
      <c r="C207" s="79">
        <v>600</v>
      </c>
      <c r="D207" s="143"/>
      <c r="E207" s="409"/>
      <c r="F207" s="453">
        <v>232178.76</v>
      </c>
      <c r="G207" s="461"/>
    </row>
    <row r="208" spans="1:7" ht="84" customHeight="1">
      <c r="A208" s="484" t="s">
        <v>1359</v>
      </c>
      <c r="B208" s="22" t="s">
        <v>1349</v>
      </c>
      <c r="C208" s="79">
        <v>600</v>
      </c>
      <c r="D208" s="143"/>
      <c r="E208" s="409"/>
      <c r="F208" s="453">
        <v>0</v>
      </c>
      <c r="G208" s="461"/>
    </row>
    <row r="209" spans="1:7" ht="61.5" customHeight="1" thickBot="1">
      <c r="A209" s="586" t="s">
        <v>1360</v>
      </c>
      <c r="B209" s="27" t="s">
        <v>1350</v>
      </c>
      <c r="C209" s="87">
        <v>600</v>
      </c>
      <c r="D209" s="134"/>
      <c r="E209" s="587"/>
      <c r="F209" s="454">
        <v>0</v>
      </c>
      <c r="G209" s="461"/>
    </row>
    <row r="210" spans="1:7" ht="48" thickBot="1">
      <c r="A210" s="153" t="s">
        <v>722</v>
      </c>
      <c r="B210" s="88" t="s">
        <v>481</v>
      </c>
      <c r="C210" s="89"/>
      <c r="D210" s="168" t="e">
        <f>D211+#REF!+#REF!</f>
        <v>#REF!</v>
      </c>
      <c r="E210" s="168">
        <f>E211</f>
        <v>0</v>
      </c>
      <c r="F210" s="90">
        <f>F211+F214</f>
        <v>96000</v>
      </c>
      <c r="G210" s="461"/>
    </row>
    <row r="211" spans="1:7" ht="48.75" customHeight="1">
      <c r="A211" s="83" t="s">
        <v>951</v>
      </c>
      <c r="B211" s="84" t="s">
        <v>482</v>
      </c>
      <c r="C211" s="85"/>
      <c r="D211" s="167">
        <f>D213</f>
        <v>0</v>
      </c>
      <c r="E211" s="167">
        <f>E212</f>
        <v>0</v>
      </c>
      <c r="F211" s="196">
        <f>F212</f>
        <v>96000</v>
      </c>
      <c r="G211" s="461"/>
    </row>
    <row r="212" spans="1:7" ht="47.25">
      <c r="A212" s="197" t="s">
        <v>952</v>
      </c>
      <c r="B212" s="21" t="s">
        <v>483</v>
      </c>
      <c r="C212" s="78"/>
      <c r="D212" s="164"/>
      <c r="E212" s="164">
        <f>SUM(E213:E217)</f>
        <v>0</v>
      </c>
      <c r="F212" s="198">
        <f>SUM(F213)</f>
        <v>96000</v>
      </c>
      <c r="G212" s="461"/>
    </row>
    <row r="213" spans="1:7" ht="63" customHeight="1">
      <c r="A213" s="33" t="s">
        <v>998</v>
      </c>
      <c r="B213" s="22" t="s">
        <v>484</v>
      </c>
      <c r="C213" s="79">
        <v>200</v>
      </c>
      <c r="D213" s="143"/>
      <c r="E213" s="143"/>
      <c r="F213" s="199">
        <v>96000</v>
      </c>
      <c r="G213" s="461"/>
    </row>
    <row r="214" spans="1:7" ht="47.25">
      <c r="A214" s="455" t="s">
        <v>953</v>
      </c>
      <c r="B214" s="21" t="s">
        <v>955</v>
      </c>
      <c r="C214" s="193"/>
      <c r="D214" s="194"/>
      <c r="E214" s="194"/>
      <c r="F214" s="202">
        <f>F215</f>
        <v>0</v>
      </c>
      <c r="G214" s="461"/>
    </row>
    <row r="215" spans="1:7" ht="47.25">
      <c r="A215" s="455" t="s">
        <v>954</v>
      </c>
      <c r="B215" s="21" t="s">
        <v>956</v>
      </c>
      <c r="C215" s="193"/>
      <c r="D215" s="194"/>
      <c r="E215" s="194"/>
      <c r="F215" s="202">
        <f>SUM(F216:F217)</f>
        <v>0</v>
      </c>
      <c r="G215" s="461"/>
    </row>
    <row r="216" spans="1:7" ht="60.75" customHeight="1">
      <c r="A216" s="33" t="s">
        <v>651</v>
      </c>
      <c r="B216" s="22" t="s">
        <v>957</v>
      </c>
      <c r="C216" s="79">
        <v>200</v>
      </c>
      <c r="D216" s="143"/>
      <c r="E216" s="143"/>
      <c r="F216" s="199"/>
      <c r="G216" s="461"/>
    </row>
    <row r="217" spans="1:7" ht="79.5" thickBot="1">
      <c r="A217" s="86" t="s">
        <v>598</v>
      </c>
      <c r="B217" s="27" t="s">
        <v>958</v>
      </c>
      <c r="C217" s="87">
        <v>600</v>
      </c>
      <c r="D217" s="134"/>
      <c r="E217" s="134"/>
      <c r="F217" s="200"/>
      <c r="G217" s="461"/>
    </row>
    <row r="218" spans="1:7" ht="32.25" thickBot="1">
      <c r="A218" s="153" t="s">
        <v>723</v>
      </c>
      <c r="B218" s="88" t="s">
        <v>485</v>
      </c>
      <c r="C218" s="89"/>
      <c r="D218" s="168">
        <f>D219</f>
        <v>0</v>
      </c>
      <c r="E218" s="168">
        <f>E219+E224</f>
        <v>0</v>
      </c>
      <c r="F218" s="90">
        <f>F219+F224</f>
        <v>4107644.5700000003</v>
      </c>
      <c r="G218" s="247"/>
    </row>
    <row r="219" spans="1:7" ht="31.5">
      <c r="A219" s="83" t="s">
        <v>1031</v>
      </c>
      <c r="B219" s="84" t="s">
        <v>486</v>
      </c>
      <c r="C219" s="85"/>
      <c r="D219" s="167">
        <f>SUM(D221:D223)</f>
        <v>0</v>
      </c>
      <c r="E219" s="167">
        <f>E220</f>
        <v>0</v>
      </c>
      <c r="F219" s="196">
        <f>F220</f>
        <v>4107644.5700000003</v>
      </c>
      <c r="G219" s="461"/>
    </row>
    <row r="220" spans="1:7" ht="31.5">
      <c r="A220" s="197" t="s">
        <v>1111</v>
      </c>
      <c r="B220" s="21" t="s">
        <v>487</v>
      </c>
      <c r="C220" s="78"/>
      <c r="D220" s="164"/>
      <c r="E220" s="164">
        <f>SUM(E221:E223)</f>
        <v>0</v>
      </c>
      <c r="F220" s="198">
        <f>SUM(F221:F223)</f>
        <v>4107644.5700000003</v>
      </c>
      <c r="G220" s="461"/>
    </row>
    <row r="221" spans="1:7" ht="94.5" customHeight="1">
      <c r="A221" s="33" t="s">
        <v>587</v>
      </c>
      <c r="B221" s="22" t="s">
        <v>489</v>
      </c>
      <c r="C221" s="79">
        <v>100</v>
      </c>
      <c r="D221" s="143">
        <v>56705</v>
      </c>
      <c r="E221" s="143"/>
      <c r="F221" s="199">
        <v>3713336.37</v>
      </c>
      <c r="G221" s="461"/>
    </row>
    <row r="222" spans="1:7" ht="63.75" customHeight="1">
      <c r="A222" s="33" t="s">
        <v>652</v>
      </c>
      <c r="B222" s="22" t="s">
        <v>489</v>
      </c>
      <c r="C222" s="79">
        <v>200</v>
      </c>
      <c r="D222" s="143">
        <v>-50705</v>
      </c>
      <c r="E222" s="143"/>
      <c r="F222" s="103">
        <v>394308.2</v>
      </c>
      <c r="G222" s="461"/>
    </row>
    <row r="223" spans="1:7" ht="48.75" customHeight="1">
      <c r="A223" s="33" t="s">
        <v>488</v>
      </c>
      <c r="B223" s="22" t="s">
        <v>489</v>
      </c>
      <c r="C223" s="79">
        <v>800</v>
      </c>
      <c r="D223" s="143">
        <v>-6000</v>
      </c>
      <c r="E223" s="143"/>
      <c r="F223" s="199"/>
      <c r="G223" s="461"/>
    </row>
    <row r="224" spans="1:7" ht="31.5">
      <c r="A224" s="83" t="s">
        <v>1284</v>
      </c>
      <c r="B224" s="84" t="s">
        <v>1286</v>
      </c>
      <c r="C224" s="193"/>
      <c r="D224" s="194"/>
      <c r="E224" s="194">
        <f>E225</f>
        <v>0</v>
      </c>
      <c r="F224" s="202">
        <f>F225</f>
        <v>0</v>
      </c>
      <c r="G224" s="461"/>
    </row>
    <row r="225" spans="1:7" ht="31.5">
      <c r="A225" s="197" t="s">
        <v>1285</v>
      </c>
      <c r="B225" s="21" t="s">
        <v>1287</v>
      </c>
      <c r="C225" s="193"/>
      <c r="D225" s="194"/>
      <c r="E225" s="194">
        <f>E226</f>
        <v>0</v>
      </c>
      <c r="F225" s="202">
        <f>F226</f>
        <v>0</v>
      </c>
      <c r="G225" s="461"/>
    </row>
    <row r="226" spans="1:7" ht="48" thickBot="1">
      <c r="A226" s="86" t="s">
        <v>1288</v>
      </c>
      <c r="B226" s="27" t="s">
        <v>1289</v>
      </c>
      <c r="C226" s="87">
        <v>200</v>
      </c>
      <c r="D226" s="134"/>
      <c r="E226" s="134"/>
      <c r="F226" s="200"/>
      <c r="G226" s="461"/>
    </row>
    <row r="227" spans="1:7" ht="63.75" thickBot="1">
      <c r="A227" s="153" t="s">
        <v>977</v>
      </c>
      <c r="B227" s="88" t="s">
        <v>490</v>
      </c>
      <c r="C227" s="89"/>
      <c r="D227" s="168" t="e">
        <f>D228+D247+#REF!</f>
        <v>#REF!</v>
      </c>
      <c r="E227" s="168">
        <f>E228+E247+E254</f>
        <v>0</v>
      </c>
      <c r="F227" s="90">
        <f>F228+F247+F254</f>
        <v>3537352.38</v>
      </c>
      <c r="G227" s="247"/>
    </row>
    <row r="228" spans="1:7" ht="47.25">
      <c r="A228" s="83" t="s">
        <v>491</v>
      </c>
      <c r="B228" s="84" t="s">
        <v>492</v>
      </c>
      <c r="C228" s="85"/>
      <c r="D228" s="167">
        <f>D230</f>
        <v>0</v>
      </c>
      <c r="E228" s="167">
        <f>E229+E237+E244</f>
        <v>0</v>
      </c>
      <c r="F228" s="196">
        <f>F229+F237+F244</f>
        <v>1750841.78</v>
      </c>
      <c r="G228" s="461"/>
    </row>
    <row r="229" spans="1:7" ht="18.75" customHeight="1">
      <c r="A229" s="204" t="s">
        <v>494</v>
      </c>
      <c r="B229" s="21" t="s">
        <v>493</v>
      </c>
      <c r="C229" s="78"/>
      <c r="D229" s="164"/>
      <c r="E229" s="164">
        <f>SUM(E230:E236)</f>
        <v>0</v>
      </c>
      <c r="F229" s="198">
        <f>SUM(F230:F236)</f>
        <v>933500</v>
      </c>
      <c r="G229" s="461"/>
    </row>
    <row r="230" spans="1:7" ht="84" customHeight="1">
      <c r="A230" s="33" t="s">
        <v>765</v>
      </c>
      <c r="B230" s="22" t="s">
        <v>495</v>
      </c>
      <c r="C230" s="79">
        <v>600</v>
      </c>
      <c r="D230" s="143"/>
      <c r="E230" s="143"/>
      <c r="F230" s="453">
        <v>350000</v>
      </c>
      <c r="G230" s="461"/>
    </row>
    <row r="231" spans="1:7" ht="94.5">
      <c r="A231" s="33" t="s">
        <v>814</v>
      </c>
      <c r="B231" s="22" t="s">
        <v>766</v>
      </c>
      <c r="C231" s="79">
        <v>100</v>
      </c>
      <c r="D231" s="143"/>
      <c r="E231" s="143"/>
      <c r="F231" s="462">
        <v>56000</v>
      </c>
      <c r="G231" s="461"/>
    </row>
    <row r="232" spans="1:7" ht="45.75" customHeight="1">
      <c r="A232" s="33" t="s">
        <v>653</v>
      </c>
      <c r="B232" s="22" t="s">
        <v>815</v>
      </c>
      <c r="C232" s="79">
        <v>200</v>
      </c>
      <c r="D232" s="143"/>
      <c r="E232" s="143"/>
      <c r="F232" s="462">
        <v>65500</v>
      </c>
      <c r="G232" s="461"/>
    </row>
    <row r="233" spans="1:7" ht="63">
      <c r="A233" s="33" t="s">
        <v>1126</v>
      </c>
      <c r="B233" s="22" t="s">
        <v>815</v>
      </c>
      <c r="C233" s="79">
        <v>600</v>
      </c>
      <c r="D233" s="143"/>
      <c r="E233" s="143"/>
      <c r="F233" s="462"/>
      <c r="G233" s="461"/>
    </row>
    <row r="234" spans="1:7" ht="62.25" customHeight="1">
      <c r="A234" s="33" t="s">
        <v>841</v>
      </c>
      <c r="B234" s="22" t="s">
        <v>815</v>
      </c>
      <c r="C234" s="79">
        <v>200</v>
      </c>
      <c r="D234" s="143"/>
      <c r="E234" s="143"/>
      <c r="F234" s="462">
        <v>23100</v>
      </c>
      <c r="G234" s="461"/>
    </row>
    <row r="235" spans="1:7" ht="68.25" customHeight="1">
      <c r="A235" s="33" t="s">
        <v>842</v>
      </c>
      <c r="B235" s="22" t="s">
        <v>815</v>
      </c>
      <c r="C235" s="79">
        <v>600</v>
      </c>
      <c r="D235" s="143"/>
      <c r="E235" s="143"/>
      <c r="F235" s="462">
        <v>392700</v>
      </c>
      <c r="G235" s="461"/>
    </row>
    <row r="236" spans="1:7" ht="78.75">
      <c r="A236" s="80" t="s">
        <v>980</v>
      </c>
      <c r="B236" s="22" t="s">
        <v>496</v>
      </c>
      <c r="C236" s="79">
        <v>600</v>
      </c>
      <c r="D236" s="143"/>
      <c r="E236" s="143"/>
      <c r="F236" s="453">
        <v>46200</v>
      </c>
      <c r="G236" s="461"/>
    </row>
    <row r="237" spans="1:7" ht="31.5">
      <c r="A237" s="201" t="s">
        <v>392</v>
      </c>
      <c r="B237" s="192" t="s">
        <v>735</v>
      </c>
      <c r="C237" s="193"/>
      <c r="D237" s="194"/>
      <c r="E237" s="194">
        <f>SUM(E238:E243)</f>
        <v>0</v>
      </c>
      <c r="F237" s="202">
        <f>SUM(F238:F243)</f>
        <v>802341.78</v>
      </c>
      <c r="G237" s="461"/>
    </row>
    <row r="238" spans="1:7" ht="51" customHeight="1">
      <c r="A238" s="80" t="s">
        <v>641</v>
      </c>
      <c r="B238" s="22" t="s">
        <v>736</v>
      </c>
      <c r="C238" s="79">
        <v>200</v>
      </c>
      <c r="D238" s="143">
        <v>320000</v>
      </c>
      <c r="E238" s="143"/>
      <c r="F238" s="103">
        <v>350000</v>
      </c>
      <c r="G238" s="461"/>
    </row>
    <row r="239" spans="1:7" ht="47.25">
      <c r="A239" s="80" t="s">
        <v>1214</v>
      </c>
      <c r="B239" s="22" t="s">
        <v>761</v>
      </c>
      <c r="C239" s="79">
        <v>200</v>
      </c>
      <c r="D239" s="143"/>
      <c r="E239" s="143"/>
      <c r="F239" s="103">
        <v>10000</v>
      </c>
      <c r="G239" s="461"/>
    </row>
    <row r="240" spans="1:7" ht="65.25" customHeight="1">
      <c r="A240" s="80" t="s">
        <v>1145</v>
      </c>
      <c r="B240" s="22" t="s">
        <v>1129</v>
      </c>
      <c r="C240" s="79">
        <v>200</v>
      </c>
      <c r="D240" s="143"/>
      <c r="E240" s="143"/>
      <c r="F240" s="103">
        <v>12240</v>
      </c>
      <c r="G240" s="461"/>
    </row>
    <row r="241" spans="1:6" ht="47.25">
      <c r="A241" s="80" t="s">
        <v>642</v>
      </c>
      <c r="B241" s="22" t="s">
        <v>737</v>
      </c>
      <c r="C241" s="79">
        <v>200</v>
      </c>
      <c r="D241" s="143">
        <v>10975</v>
      </c>
      <c r="E241" s="143"/>
      <c r="F241" s="103">
        <v>10809.5</v>
      </c>
    </row>
    <row r="242" spans="1:6" ht="94.5">
      <c r="A242" s="80" t="s">
        <v>393</v>
      </c>
      <c r="B242" s="22" t="s">
        <v>738</v>
      </c>
      <c r="C242" s="79">
        <v>100</v>
      </c>
      <c r="D242" s="143">
        <v>383500</v>
      </c>
      <c r="E242" s="143"/>
      <c r="F242" s="103">
        <v>403197.28</v>
      </c>
    </row>
    <row r="243" spans="1:6" ht="63">
      <c r="A243" s="80" t="s">
        <v>643</v>
      </c>
      <c r="B243" s="22" t="s">
        <v>738</v>
      </c>
      <c r="C243" s="79">
        <v>200</v>
      </c>
      <c r="D243" s="143">
        <v>63370</v>
      </c>
      <c r="E243" s="143"/>
      <c r="F243" s="199">
        <v>16095</v>
      </c>
    </row>
    <row r="244" spans="1:6" ht="31.5">
      <c r="A244" s="197" t="s">
        <v>1165</v>
      </c>
      <c r="B244" s="192" t="s">
        <v>1168</v>
      </c>
      <c r="C244" s="193"/>
      <c r="D244" s="194"/>
      <c r="E244" s="194">
        <f>SUM(E245:E246)</f>
        <v>0</v>
      </c>
      <c r="F244" s="202">
        <f>SUM(F245:F246)</f>
        <v>15000</v>
      </c>
    </row>
    <row r="245" spans="1:6" ht="50.25" customHeight="1">
      <c r="A245" s="80" t="s">
        <v>1434</v>
      </c>
      <c r="B245" s="22" t="s">
        <v>1169</v>
      </c>
      <c r="C245" s="79">
        <v>200</v>
      </c>
      <c r="D245" s="143"/>
      <c r="E245" s="143"/>
      <c r="F245" s="199">
        <v>9000</v>
      </c>
    </row>
    <row r="246" spans="1:6" ht="64.5" customHeight="1">
      <c r="A246" s="80" t="s">
        <v>1435</v>
      </c>
      <c r="B246" s="22" t="s">
        <v>1436</v>
      </c>
      <c r="C246" s="79">
        <v>200</v>
      </c>
      <c r="D246" s="143"/>
      <c r="E246" s="143"/>
      <c r="F246" s="199">
        <v>6000</v>
      </c>
    </row>
    <row r="247" spans="1:6" ht="31.5">
      <c r="A247" s="197" t="s">
        <v>497</v>
      </c>
      <c r="B247" s="21" t="s">
        <v>498</v>
      </c>
      <c r="C247" s="78"/>
      <c r="D247" s="164">
        <f>D249</f>
        <v>0</v>
      </c>
      <c r="E247" s="164">
        <f>E248+E250</f>
        <v>0</v>
      </c>
      <c r="F247" s="198">
        <f>F248+F250</f>
        <v>61400</v>
      </c>
    </row>
    <row r="248" spans="1:6" ht="33.75" customHeight="1">
      <c r="A248" s="197" t="s">
        <v>1166</v>
      </c>
      <c r="B248" s="21" t="s">
        <v>499</v>
      </c>
      <c r="C248" s="78"/>
      <c r="D248" s="164"/>
      <c r="E248" s="164">
        <f>E249</f>
        <v>0</v>
      </c>
      <c r="F248" s="198">
        <f>F249</f>
        <v>4000</v>
      </c>
    </row>
    <row r="249" spans="1:6" ht="63">
      <c r="A249" s="33" t="s">
        <v>1167</v>
      </c>
      <c r="B249" s="22" t="s">
        <v>500</v>
      </c>
      <c r="C249" s="79">
        <v>200</v>
      </c>
      <c r="D249" s="143"/>
      <c r="E249" s="143"/>
      <c r="F249" s="199">
        <v>4000</v>
      </c>
    </row>
    <row r="250" spans="1:6" ht="31.5">
      <c r="A250" s="455" t="s">
        <v>1037</v>
      </c>
      <c r="B250" s="21" t="s">
        <v>999</v>
      </c>
      <c r="C250" s="78"/>
      <c r="D250" s="143"/>
      <c r="E250" s="194">
        <f>SUM(E251:E253)</f>
        <v>0</v>
      </c>
      <c r="F250" s="202">
        <f>SUM(F251:F253)</f>
        <v>57400</v>
      </c>
    </row>
    <row r="251" spans="1:6" ht="95.25" customHeight="1">
      <c r="A251" s="33" t="s">
        <v>1090</v>
      </c>
      <c r="B251" s="22" t="s">
        <v>1000</v>
      </c>
      <c r="C251" s="79">
        <v>100</v>
      </c>
      <c r="D251" s="143"/>
      <c r="E251" s="143"/>
      <c r="F251" s="199">
        <v>15000</v>
      </c>
    </row>
    <row r="252" spans="1:6" ht="64.5" customHeight="1">
      <c r="A252" s="33" t="s">
        <v>1091</v>
      </c>
      <c r="B252" s="22" t="s">
        <v>1092</v>
      </c>
      <c r="C252" s="87">
        <v>200</v>
      </c>
      <c r="D252" s="134"/>
      <c r="E252" s="134"/>
      <c r="F252" s="200">
        <v>5000</v>
      </c>
    </row>
    <row r="253" spans="1:6" ht="69" customHeight="1">
      <c r="A253" s="86" t="s">
        <v>1057</v>
      </c>
      <c r="B253" s="27" t="s">
        <v>1047</v>
      </c>
      <c r="C253" s="87">
        <v>200</v>
      </c>
      <c r="D253" s="134"/>
      <c r="E253" s="134"/>
      <c r="F253" s="200">
        <v>37400</v>
      </c>
    </row>
    <row r="254" spans="1:6" ht="31.5">
      <c r="A254" s="197" t="s">
        <v>1133</v>
      </c>
      <c r="B254" s="21" t="s">
        <v>1131</v>
      </c>
      <c r="C254" s="78"/>
      <c r="D254" s="164">
        <f>D256</f>
        <v>0</v>
      </c>
      <c r="E254" s="164">
        <f>E255</f>
        <v>0</v>
      </c>
      <c r="F254" s="198">
        <f>F255</f>
        <v>1725110.6</v>
      </c>
    </row>
    <row r="255" spans="1:6" ht="31.5">
      <c r="A255" s="197" t="s">
        <v>1134</v>
      </c>
      <c r="B255" s="21" t="s">
        <v>1132</v>
      </c>
      <c r="C255" s="78"/>
      <c r="D255" s="164"/>
      <c r="E255" s="164">
        <f>E256+E257+E258</f>
        <v>0</v>
      </c>
      <c r="F255" s="198">
        <f>F256+F257+F258</f>
        <v>1725110.6</v>
      </c>
    </row>
    <row r="256" spans="1:6" ht="101.25" customHeight="1">
      <c r="A256" s="33" t="s">
        <v>1136</v>
      </c>
      <c r="B256" s="22" t="s">
        <v>1138</v>
      </c>
      <c r="C256" s="79">
        <v>100</v>
      </c>
      <c r="D256" s="143"/>
      <c r="E256" s="143"/>
      <c r="F256" s="199">
        <v>1627864.6</v>
      </c>
    </row>
    <row r="257" spans="1:6" ht="47.25">
      <c r="A257" s="33" t="s">
        <v>1135</v>
      </c>
      <c r="B257" s="22" t="s">
        <v>1138</v>
      </c>
      <c r="C257" s="79">
        <v>200</v>
      </c>
      <c r="D257" s="143"/>
      <c r="E257" s="143"/>
      <c r="F257" s="199">
        <v>97246</v>
      </c>
    </row>
    <row r="258" spans="1:6" ht="33.75" customHeight="1" thickBot="1">
      <c r="A258" s="86" t="s">
        <v>1137</v>
      </c>
      <c r="B258" s="27" t="s">
        <v>1138</v>
      </c>
      <c r="C258" s="87">
        <v>800</v>
      </c>
      <c r="D258" s="134"/>
      <c r="E258" s="134"/>
      <c r="F258" s="200"/>
    </row>
    <row r="259" spans="1:6" ht="32.25" thickBot="1">
      <c r="A259" s="153" t="s">
        <v>978</v>
      </c>
      <c r="B259" s="88" t="s">
        <v>501</v>
      </c>
      <c r="C259" s="89"/>
      <c r="D259" s="168" t="e">
        <f>D260+D23+#REF!</f>
        <v>#REF!</v>
      </c>
      <c r="E259" s="168">
        <f>E260</f>
        <v>0</v>
      </c>
      <c r="F259" s="90">
        <f>F260</f>
        <v>6000</v>
      </c>
    </row>
    <row r="260" spans="1:6" ht="31.5">
      <c r="A260" s="83" t="s">
        <v>983</v>
      </c>
      <c r="B260" s="84" t="s">
        <v>502</v>
      </c>
      <c r="C260" s="85"/>
      <c r="D260" s="167">
        <f>D272</f>
        <v>0</v>
      </c>
      <c r="E260" s="167">
        <f>E261+E267+E271</f>
        <v>0</v>
      </c>
      <c r="F260" s="196">
        <f>F261+F267+F271</f>
        <v>6000</v>
      </c>
    </row>
    <row r="261" spans="1:6" ht="31.5">
      <c r="A261" s="197" t="s">
        <v>1032</v>
      </c>
      <c r="B261" s="21" t="s">
        <v>503</v>
      </c>
      <c r="C261" s="78"/>
      <c r="D261" s="164"/>
      <c r="E261" s="164">
        <f>SUM(E262:E266)</f>
        <v>0</v>
      </c>
      <c r="F261" s="198">
        <f>SUM(F262:F266)</f>
        <v>0</v>
      </c>
    </row>
    <row r="262" spans="1:6" ht="49.5" customHeight="1">
      <c r="A262" s="33" t="s">
        <v>982</v>
      </c>
      <c r="B262" s="22" t="s">
        <v>959</v>
      </c>
      <c r="C262" s="79">
        <v>200</v>
      </c>
      <c r="D262" s="143"/>
      <c r="E262" s="143"/>
      <c r="F262" s="199"/>
    </row>
    <row r="263" spans="1:6" ht="61.5" customHeight="1">
      <c r="A263" s="33" t="s">
        <v>984</v>
      </c>
      <c r="B263" s="27" t="s">
        <v>1048</v>
      </c>
      <c r="C263" s="87">
        <v>200</v>
      </c>
      <c r="D263" s="134"/>
      <c r="E263" s="134"/>
      <c r="F263" s="200"/>
    </row>
    <row r="264" spans="1:6" ht="48" customHeight="1">
      <c r="A264" s="33" t="s">
        <v>985</v>
      </c>
      <c r="B264" s="27" t="s">
        <v>1049</v>
      </c>
      <c r="C264" s="87">
        <v>200</v>
      </c>
      <c r="D264" s="134"/>
      <c r="E264" s="134"/>
      <c r="F264" s="200"/>
    </row>
    <row r="265" spans="1:6" ht="61.5" customHeight="1">
      <c r="A265" s="33" t="s">
        <v>986</v>
      </c>
      <c r="B265" s="27" t="s">
        <v>1050</v>
      </c>
      <c r="C265" s="87">
        <v>200</v>
      </c>
      <c r="D265" s="134"/>
      <c r="E265" s="134"/>
      <c r="F265" s="200"/>
    </row>
    <row r="266" spans="1:6" ht="61.5" customHeight="1">
      <c r="A266" s="33" t="s">
        <v>987</v>
      </c>
      <c r="B266" s="27" t="s">
        <v>1051</v>
      </c>
      <c r="C266" s="87">
        <v>200</v>
      </c>
      <c r="D266" s="134"/>
      <c r="E266" s="134"/>
      <c r="F266" s="200"/>
    </row>
    <row r="267" spans="1:6" ht="35.25" customHeight="1">
      <c r="A267" s="197" t="s">
        <v>1033</v>
      </c>
      <c r="B267" s="21" t="s">
        <v>1034</v>
      </c>
      <c r="C267" s="356"/>
      <c r="D267" s="394"/>
      <c r="E267" s="394">
        <f>SUM(E268:E270)</f>
        <v>0</v>
      </c>
      <c r="F267" s="395">
        <f>SUM(F268:F270)</f>
        <v>6000</v>
      </c>
    </row>
    <row r="268" spans="1:6" ht="61.5" customHeight="1">
      <c r="A268" s="86" t="s">
        <v>1038</v>
      </c>
      <c r="B268" s="27" t="s">
        <v>1052</v>
      </c>
      <c r="C268" s="87">
        <v>200</v>
      </c>
      <c r="D268" s="134"/>
      <c r="E268" s="134"/>
      <c r="F268" s="200"/>
    </row>
    <row r="269" spans="1:6" ht="61.5" customHeight="1">
      <c r="A269" s="86" t="s">
        <v>1213</v>
      </c>
      <c r="B269" s="27" t="s">
        <v>1259</v>
      </c>
      <c r="C269" s="87">
        <v>200</v>
      </c>
      <c r="D269" s="134"/>
      <c r="E269" s="134"/>
      <c r="F269" s="200">
        <v>6000</v>
      </c>
    </row>
    <row r="270" spans="1:6" ht="63" customHeight="1">
      <c r="A270" s="86" t="s">
        <v>1040</v>
      </c>
      <c r="B270" s="27" t="s">
        <v>1053</v>
      </c>
      <c r="C270" s="87">
        <v>200</v>
      </c>
      <c r="D270" s="134"/>
      <c r="E270" s="134"/>
      <c r="F270" s="200"/>
    </row>
    <row r="271" spans="1:6" ht="45.75" customHeight="1">
      <c r="A271" s="197" t="s">
        <v>1036</v>
      </c>
      <c r="B271" s="21" t="s">
        <v>1035</v>
      </c>
      <c r="C271" s="356"/>
      <c r="D271" s="394"/>
      <c r="E271" s="394">
        <f>SUM(E272:E273)</f>
        <v>0</v>
      </c>
      <c r="F271" s="395">
        <f>SUM(F272:F273)</f>
        <v>0</v>
      </c>
    </row>
    <row r="272" spans="1:6" ht="61.5" customHeight="1">
      <c r="A272" s="33" t="s">
        <v>988</v>
      </c>
      <c r="B272" s="22" t="s">
        <v>1054</v>
      </c>
      <c r="C272" s="79">
        <v>200</v>
      </c>
      <c r="D272" s="143"/>
      <c r="E272" s="143"/>
      <c r="F272" s="199"/>
    </row>
    <row r="273" spans="1:6" ht="61.5" customHeight="1" thickBot="1">
      <c r="A273" s="33" t="s">
        <v>989</v>
      </c>
      <c r="B273" s="137" t="s">
        <v>1055</v>
      </c>
      <c r="C273" s="210">
        <v>200</v>
      </c>
      <c r="D273" s="211"/>
      <c r="E273" s="211"/>
      <c r="F273" s="393"/>
    </row>
    <row r="274" spans="1:6" ht="63.75" customHeight="1" thickBot="1">
      <c r="A274" s="232" t="s">
        <v>724</v>
      </c>
      <c r="B274" s="88" t="s">
        <v>671</v>
      </c>
      <c r="C274" s="225"/>
      <c r="D274" s="226"/>
      <c r="E274" s="226">
        <f>E275</f>
        <v>0</v>
      </c>
      <c r="F274" s="227">
        <f>F275</f>
        <v>13538965</v>
      </c>
    </row>
    <row r="275" spans="1:6" ht="48.75" customHeight="1">
      <c r="A275" s="513" t="s">
        <v>672</v>
      </c>
      <c r="B275" s="234" t="s">
        <v>673</v>
      </c>
      <c r="C275" s="514"/>
      <c r="D275" s="515"/>
      <c r="E275" s="515">
        <f>E276</f>
        <v>0</v>
      </c>
      <c r="F275" s="535">
        <f>F276</f>
        <v>13538965</v>
      </c>
    </row>
    <row r="276" spans="1:6" ht="46.5" customHeight="1">
      <c r="A276" s="455" t="s">
        <v>1419</v>
      </c>
      <c r="B276" s="21" t="s">
        <v>674</v>
      </c>
      <c r="C276" s="193"/>
      <c r="D276" s="194"/>
      <c r="E276" s="194">
        <f>SUM(E277:E280)</f>
        <v>0</v>
      </c>
      <c r="F276" s="202">
        <f>SUM(F277:F280)</f>
        <v>13538965</v>
      </c>
    </row>
    <row r="277" spans="1:6" ht="78.75" customHeight="1">
      <c r="A277" s="536" t="s">
        <v>1417</v>
      </c>
      <c r="B277" s="243" t="s">
        <v>1416</v>
      </c>
      <c r="C277" s="244">
        <v>400</v>
      </c>
      <c r="D277" s="245"/>
      <c r="E277" s="245"/>
      <c r="F277" s="453">
        <v>5790025</v>
      </c>
    </row>
    <row r="278" spans="1:6" ht="50.25" customHeight="1">
      <c r="A278" s="536" t="s">
        <v>1418</v>
      </c>
      <c r="B278" s="243" t="s">
        <v>1442</v>
      </c>
      <c r="C278" s="244">
        <v>400</v>
      </c>
      <c r="D278" s="245"/>
      <c r="E278" s="245"/>
      <c r="F278" s="453">
        <f>6200000+1548940</f>
        <v>7748940</v>
      </c>
    </row>
    <row r="279" spans="1:6" ht="81.75" customHeight="1">
      <c r="A279" s="116" t="s">
        <v>1157</v>
      </c>
      <c r="B279" s="23" t="s">
        <v>1149</v>
      </c>
      <c r="C279" s="158">
        <v>400</v>
      </c>
      <c r="D279" s="159"/>
      <c r="E279" s="159"/>
      <c r="F279" s="170"/>
    </row>
    <row r="280" spans="1:6" ht="66.75" customHeight="1" thickBot="1">
      <c r="A280" s="516" t="s">
        <v>1156</v>
      </c>
      <c r="B280" s="517" t="s">
        <v>1150</v>
      </c>
      <c r="C280" s="518">
        <v>400</v>
      </c>
      <c r="D280" s="519"/>
      <c r="E280" s="519"/>
      <c r="F280" s="520"/>
    </row>
    <row r="281" spans="1:6" ht="48.75" customHeight="1" thickBot="1">
      <c r="A281" s="232" t="s">
        <v>1295</v>
      </c>
      <c r="B281" s="88" t="s">
        <v>1292</v>
      </c>
      <c r="C281" s="225"/>
      <c r="D281" s="226"/>
      <c r="E281" s="226">
        <f>E282</f>
        <v>0</v>
      </c>
      <c r="F281" s="227">
        <f>F282</f>
        <v>0</v>
      </c>
    </row>
    <row r="282" spans="1:6" ht="49.5" customHeight="1">
      <c r="A282" s="513" t="s">
        <v>1304</v>
      </c>
      <c r="B282" s="234" t="s">
        <v>1293</v>
      </c>
      <c r="C282" s="514"/>
      <c r="D282" s="515"/>
      <c r="E282" s="515">
        <f>E283</f>
        <v>0</v>
      </c>
      <c r="F282" s="535">
        <f>F283</f>
        <v>0</v>
      </c>
    </row>
    <row r="283" spans="1:6" ht="49.5" customHeight="1">
      <c r="A283" s="455" t="s">
        <v>1296</v>
      </c>
      <c r="B283" s="21" t="s">
        <v>1294</v>
      </c>
      <c r="C283" s="193"/>
      <c r="D283" s="194"/>
      <c r="E283" s="194">
        <f>SUM(E284:E285)</f>
        <v>0</v>
      </c>
      <c r="F283" s="202">
        <f>SUM(F284:F285)</f>
        <v>0</v>
      </c>
    </row>
    <row r="284" spans="1:6" ht="66.75" customHeight="1">
      <c r="A284" s="116" t="s">
        <v>1299</v>
      </c>
      <c r="B284" s="23" t="s">
        <v>1297</v>
      </c>
      <c r="C284" s="158">
        <v>200</v>
      </c>
      <c r="D284" s="159"/>
      <c r="E284" s="159"/>
      <c r="F284" s="170"/>
    </row>
    <row r="285" spans="1:6" ht="77.25" customHeight="1" thickBot="1">
      <c r="A285" s="516" t="s">
        <v>1300</v>
      </c>
      <c r="B285" s="517" t="s">
        <v>1298</v>
      </c>
      <c r="C285" s="518">
        <v>200</v>
      </c>
      <c r="D285" s="519"/>
      <c r="E285" s="519"/>
      <c r="F285" s="520"/>
    </row>
    <row r="286" spans="1:6" ht="63.75" customHeight="1" thickBot="1">
      <c r="A286" s="232" t="s">
        <v>1414</v>
      </c>
      <c r="B286" s="88" t="s">
        <v>1397</v>
      </c>
      <c r="C286" s="225"/>
      <c r="D286" s="226"/>
      <c r="E286" s="226">
        <f>E287</f>
        <v>0</v>
      </c>
      <c r="F286" s="227">
        <f>F287</f>
        <v>0</v>
      </c>
    </row>
    <row r="287" spans="1:6" ht="31.5" customHeight="1">
      <c r="A287" s="513" t="s">
        <v>1401</v>
      </c>
      <c r="B287" s="234" t="s">
        <v>1398</v>
      </c>
      <c r="C287" s="514"/>
      <c r="D287" s="515"/>
      <c r="E287" s="515">
        <f>E288</f>
        <v>0</v>
      </c>
      <c r="F287" s="535">
        <f>F288</f>
        <v>0</v>
      </c>
    </row>
    <row r="288" spans="1:6" ht="47.25" customHeight="1">
      <c r="A288" s="455" t="s">
        <v>1415</v>
      </c>
      <c r="B288" s="21" t="s">
        <v>1399</v>
      </c>
      <c r="C288" s="193"/>
      <c r="D288" s="194"/>
      <c r="E288" s="194">
        <f>SUM(E289:E292)</f>
        <v>0</v>
      </c>
      <c r="F288" s="202">
        <f>SUM(F289:F292)</f>
        <v>0</v>
      </c>
    </row>
    <row r="289" spans="1:6" ht="128.25" customHeight="1">
      <c r="A289" s="116" t="s">
        <v>1402</v>
      </c>
      <c r="B289" s="23" t="s">
        <v>1407</v>
      </c>
      <c r="C289" s="158">
        <v>200</v>
      </c>
      <c r="D289" s="159"/>
      <c r="E289" s="159"/>
      <c r="F289" s="170">
        <v>0</v>
      </c>
    </row>
    <row r="290" spans="1:6" ht="108.75" customHeight="1">
      <c r="A290" s="116" t="s">
        <v>1403</v>
      </c>
      <c r="B290" s="23" t="s">
        <v>1408</v>
      </c>
      <c r="C290" s="158">
        <v>200</v>
      </c>
      <c r="D290" s="159"/>
      <c r="E290" s="159"/>
      <c r="F290" s="170">
        <v>0</v>
      </c>
    </row>
    <row r="291" spans="1:6" ht="160.5" customHeight="1">
      <c r="A291" s="589" t="s">
        <v>1404</v>
      </c>
      <c r="B291" s="23" t="s">
        <v>1409</v>
      </c>
      <c r="C291" s="158">
        <v>200</v>
      </c>
      <c r="D291" s="159"/>
      <c r="E291" s="159"/>
      <c r="F291" s="170">
        <v>0</v>
      </c>
    </row>
    <row r="292" spans="1:6" ht="113.25" customHeight="1" thickBot="1">
      <c r="A292" s="516" t="s">
        <v>1405</v>
      </c>
      <c r="B292" s="517" t="s">
        <v>1410</v>
      </c>
      <c r="C292" s="518">
        <v>200</v>
      </c>
      <c r="D292" s="519"/>
      <c r="E292" s="519"/>
      <c r="F292" s="520">
        <v>0</v>
      </c>
    </row>
    <row r="293" spans="1:6" ht="48" thickBot="1">
      <c r="A293" s="153" t="s">
        <v>504</v>
      </c>
      <c r="B293" s="88" t="s">
        <v>505</v>
      </c>
      <c r="C293" s="89"/>
      <c r="D293" s="168">
        <f>D294</f>
        <v>30000</v>
      </c>
      <c r="E293" s="168">
        <f>E294</f>
        <v>1475068</v>
      </c>
      <c r="F293" s="90">
        <f>F294</f>
        <v>12514778.74</v>
      </c>
    </row>
    <row r="294" spans="1:6" ht="15.75">
      <c r="A294" s="456" t="s">
        <v>2</v>
      </c>
      <c r="B294" s="84" t="s">
        <v>506</v>
      </c>
      <c r="C294" s="85"/>
      <c r="D294" s="167">
        <f>SUM(D22:D23)</f>
        <v>30000</v>
      </c>
      <c r="E294" s="588">
        <f>SUM(E295:E309)</f>
        <v>1475068</v>
      </c>
      <c r="F294" s="237">
        <f>SUM(F295:F309)</f>
        <v>12514778.74</v>
      </c>
    </row>
    <row r="295" spans="1:6" ht="31.5">
      <c r="A295" s="77" t="s">
        <v>669</v>
      </c>
      <c r="B295" s="22" t="s">
        <v>509</v>
      </c>
      <c r="C295" s="79">
        <v>800</v>
      </c>
      <c r="D295" s="134"/>
      <c r="E295" s="134"/>
      <c r="F295" s="578">
        <v>44022</v>
      </c>
    </row>
    <row r="296" spans="1:6" ht="47.25">
      <c r="A296" s="80" t="s">
        <v>655</v>
      </c>
      <c r="B296" s="22" t="s">
        <v>508</v>
      </c>
      <c r="C296" s="79">
        <v>200</v>
      </c>
      <c r="D296" s="134"/>
      <c r="E296" s="134"/>
      <c r="F296" s="200">
        <v>117180</v>
      </c>
    </row>
    <row r="297" spans="1:6" ht="47.25">
      <c r="A297" s="80" t="s">
        <v>510</v>
      </c>
      <c r="B297" s="22" t="s">
        <v>511</v>
      </c>
      <c r="C297" s="79">
        <v>400</v>
      </c>
      <c r="D297" s="134"/>
      <c r="E297" s="134"/>
      <c r="F297" s="200"/>
    </row>
    <row r="298" spans="1:6" ht="66" customHeight="1">
      <c r="A298" s="80" t="s">
        <v>684</v>
      </c>
      <c r="B298" s="22" t="s">
        <v>678</v>
      </c>
      <c r="C298" s="79">
        <v>200</v>
      </c>
      <c r="D298" s="134"/>
      <c r="E298" s="134"/>
      <c r="F298" s="200"/>
    </row>
    <row r="299" spans="1:7" ht="47.25">
      <c r="A299" s="80" t="s">
        <v>1013</v>
      </c>
      <c r="B299" s="22" t="s">
        <v>1056</v>
      </c>
      <c r="C299" s="79">
        <v>200</v>
      </c>
      <c r="D299" s="134"/>
      <c r="E299" s="134"/>
      <c r="F299" s="200">
        <v>1373060.68</v>
      </c>
      <c r="G299" s="547"/>
    </row>
    <row r="300" spans="1:6" ht="66" customHeight="1">
      <c r="A300" s="80" t="s">
        <v>686</v>
      </c>
      <c r="B300" s="22" t="s">
        <v>685</v>
      </c>
      <c r="C300" s="79">
        <v>200</v>
      </c>
      <c r="D300" s="134"/>
      <c r="E300" s="134"/>
      <c r="F300" s="200">
        <v>119659.25</v>
      </c>
    </row>
    <row r="301" spans="1:6" ht="51" customHeight="1">
      <c r="A301" s="80" t="s">
        <v>822</v>
      </c>
      <c r="B301" s="22" t="s">
        <v>821</v>
      </c>
      <c r="C301" s="79">
        <v>200</v>
      </c>
      <c r="D301" s="134"/>
      <c r="E301" s="134"/>
      <c r="F301" s="200"/>
    </row>
    <row r="302" spans="1:6" ht="47.25">
      <c r="A302" s="80" t="s">
        <v>835</v>
      </c>
      <c r="B302" s="22" t="s">
        <v>834</v>
      </c>
      <c r="C302" s="79">
        <v>200</v>
      </c>
      <c r="D302" s="134"/>
      <c r="E302" s="134"/>
      <c r="F302" s="200">
        <v>1903022.56</v>
      </c>
    </row>
    <row r="303" spans="1:6" ht="143.25" customHeight="1">
      <c r="A303" s="80" t="s">
        <v>668</v>
      </c>
      <c r="B303" s="22" t="s">
        <v>666</v>
      </c>
      <c r="C303" s="79">
        <v>800</v>
      </c>
      <c r="D303" s="134"/>
      <c r="E303" s="134"/>
      <c r="F303" s="200"/>
    </row>
    <row r="304" spans="1:6" ht="113.25" customHeight="1">
      <c r="A304" s="80" t="s">
        <v>656</v>
      </c>
      <c r="B304" s="22" t="s">
        <v>512</v>
      </c>
      <c r="C304" s="79">
        <v>200</v>
      </c>
      <c r="D304" s="143">
        <v>59850</v>
      </c>
      <c r="E304" s="143"/>
      <c r="F304" s="199">
        <v>68494</v>
      </c>
    </row>
    <row r="305" spans="1:6" ht="113.25" customHeight="1">
      <c r="A305" s="91" t="s">
        <v>657</v>
      </c>
      <c r="B305" s="27" t="s">
        <v>819</v>
      </c>
      <c r="C305" s="79">
        <v>200</v>
      </c>
      <c r="D305" s="143">
        <v>63180</v>
      </c>
      <c r="E305" s="143"/>
      <c r="F305" s="163">
        <v>140392</v>
      </c>
    </row>
    <row r="306" spans="1:6" ht="48" customHeight="1">
      <c r="A306" s="80" t="s">
        <v>513</v>
      </c>
      <c r="B306" s="22" t="s">
        <v>514</v>
      </c>
      <c r="C306" s="79">
        <v>600</v>
      </c>
      <c r="D306" s="143"/>
      <c r="E306" s="143"/>
      <c r="F306" s="103"/>
    </row>
    <row r="307" spans="1:6" ht="78.75">
      <c r="A307" s="91" t="s">
        <v>1017</v>
      </c>
      <c r="B307" s="27" t="s">
        <v>515</v>
      </c>
      <c r="C307" s="79">
        <v>300</v>
      </c>
      <c r="D307" s="143"/>
      <c r="E307" s="143"/>
      <c r="F307" s="464">
        <v>1035000</v>
      </c>
    </row>
    <row r="308" spans="1:7" ht="163.5" customHeight="1">
      <c r="A308" s="33" t="s">
        <v>516</v>
      </c>
      <c r="B308" s="22" t="s">
        <v>517</v>
      </c>
      <c r="C308" s="79">
        <v>600</v>
      </c>
      <c r="D308" s="143">
        <v>208560</v>
      </c>
      <c r="E308" s="143"/>
      <c r="F308" s="453">
        <v>6238880.25</v>
      </c>
      <c r="G308" s="547"/>
    </row>
    <row r="309" spans="1:7" ht="99.75" customHeight="1" thickBot="1">
      <c r="A309" s="598" t="s">
        <v>1474</v>
      </c>
      <c r="B309" s="499" t="s">
        <v>1458</v>
      </c>
      <c r="C309" s="500">
        <v>500</v>
      </c>
      <c r="D309" s="501"/>
      <c r="E309" s="501">
        <v>1475068</v>
      </c>
      <c r="F309" s="599">
        <v>1475068</v>
      </c>
      <c r="G309" s="547"/>
    </row>
    <row r="310" spans="1:6" ht="52.5" customHeight="1" thickBot="1">
      <c r="A310" s="93" t="s">
        <v>518</v>
      </c>
      <c r="B310" s="88" t="s">
        <v>519</v>
      </c>
      <c r="C310" s="89"/>
      <c r="D310" s="168">
        <f aca="true" t="shared" si="0" ref="D310:F313">D311</f>
        <v>0</v>
      </c>
      <c r="E310" s="168">
        <f t="shared" si="0"/>
        <v>0</v>
      </c>
      <c r="F310" s="90">
        <f>F311</f>
        <v>4990</v>
      </c>
    </row>
    <row r="311" spans="1:6" ht="15.75">
      <c r="A311" s="92" t="s">
        <v>2</v>
      </c>
      <c r="B311" s="84" t="s">
        <v>520</v>
      </c>
      <c r="C311" s="85"/>
      <c r="D311" s="167">
        <f t="shared" si="0"/>
        <v>0</v>
      </c>
      <c r="E311" s="167">
        <f t="shared" si="0"/>
        <v>0</v>
      </c>
      <c r="F311" s="196">
        <f t="shared" si="0"/>
        <v>4990</v>
      </c>
    </row>
    <row r="312" spans="1:6" ht="48" thickBot="1">
      <c r="A312" s="91" t="s">
        <v>981</v>
      </c>
      <c r="B312" s="27" t="s">
        <v>521</v>
      </c>
      <c r="C312" s="87">
        <v>500</v>
      </c>
      <c r="D312" s="134"/>
      <c r="E312" s="134"/>
      <c r="F312" s="200">
        <v>4990</v>
      </c>
    </row>
    <row r="313" spans="1:6" ht="51.75" customHeight="1" thickBot="1">
      <c r="A313" s="93" t="s">
        <v>524</v>
      </c>
      <c r="B313" s="88" t="s">
        <v>522</v>
      </c>
      <c r="C313" s="89"/>
      <c r="D313" s="168" t="e">
        <f t="shared" si="0"/>
        <v>#REF!</v>
      </c>
      <c r="E313" s="168">
        <f t="shared" si="0"/>
        <v>0</v>
      </c>
      <c r="F313" s="90">
        <f>F314</f>
        <v>2341354.9</v>
      </c>
    </row>
    <row r="314" spans="1:6" ht="15.75">
      <c r="A314" s="413" t="s">
        <v>2</v>
      </c>
      <c r="B314" s="234" t="s">
        <v>523</v>
      </c>
      <c r="C314" s="235"/>
      <c r="D314" s="236" t="e">
        <f>#REF!</f>
        <v>#REF!</v>
      </c>
      <c r="E314" s="236">
        <f>E315+E316</f>
        <v>0</v>
      </c>
      <c r="F314" s="237">
        <f>SUM(F315:F316)</f>
        <v>2341354.9</v>
      </c>
    </row>
    <row r="315" spans="1:7" ht="63.75" customHeight="1">
      <c r="A315" s="80" t="s">
        <v>1371</v>
      </c>
      <c r="B315" s="22" t="s">
        <v>1439</v>
      </c>
      <c r="C315" s="79">
        <v>200</v>
      </c>
      <c r="D315" s="143"/>
      <c r="E315" s="143"/>
      <c r="F315" s="199">
        <v>2162984.75</v>
      </c>
      <c r="G315" s="547"/>
    </row>
    <row r="316" spans="1:6" ht="66" customHeight="1" thickBot="1">
      <c r="A316" s="498" t="s">
        <v>1383</v>
      </c>
      <c r="B316" s="499" t="s">
        <v>1381</v>
      </c>
      <c r="C316" s="500">
        <v>200</v>
      </c>
      <c r="D316" s="501"/>
      <c r="E316" s="251"/>
      <c r="F316" s="252">
        <v>178370.15</v>
      </c>
    </row>
    <row r="317" spans="1:6" ht="16.5" thickBot="1">
      <c r="A317" s="93" t="s">
        <v>178</v>
      </c>
      <c r="B317" s="154"/>
      <c r="C317" s="154"/>
      <c r="D317" s="195" t="e">
        <f>D11+D17+D54+D69+D81+D85+D90+D109+D147+D155+D210+D218+D293+#REF!+#REF!+#REF!+D310</f>
        <v>#REF!</v>
      </c>
      <c r="E317" s="482">
        <f>E11+E17+E54+E69+E81+E85+E90+E109+E147+E155+E210+E218+E227+E259+E274+E293+E310+E313+E281</f>
        <v>2475075.48</v>
      </c>
      <c r="F317" s="482">
        <f>F11+F17+F54+F69+F81+F85+F90+F109+F147+F155+F210+F218+F227+F259+F274+F293+F310+F313+F281+F286</f>
        <v>371010232.91999996</v>
      </c>
    </row>
    <row r="321" ht="12.75">
      <c r="E321" s="547"/>
    </row>
  </sheetData>
  <sheetProtection/>
  <mergeCells count="9">
    <mergeCell ref="A1:F1"/>
    <mergeCell ref="A2:F2"/>
    <mergeCell ref="A3:F3"/>
    <mergeCell ref="B8:B9"/>
    <mergeCell ref="C8:C9"/>
    <mergeCell ref="A8:A9"/>
    <mergeCell ref="D8:F8"/>
    <mergeCell ref="A5:F5"/>
    <mergeCell ref="A6:F6"/>
  </mergeCells>
  <printOptions/>
  <pageMargins left="1.0236220472440944" right="0.5118110236220472" top="0.4724409448818898" bottom="0.4724409448818898" header="0.35433070866141736" footer="0.2755905511811024"/>
  <pageSetup fitToHeight="0" fitToWidth="1"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J290"/>
  <sheetViews>
    <sheetView zoomScale="80" zoomScaleNormal="80" workbookViewId="0" topLeftCell="A279">
      <selection activeCell="I289" sqref="I289"/>
    </sheetView>
  </sheetViews>
  <sheetFormatPr defaultColWidth="9.140625" defaultRowHeight="12.75"/>
  <cols>
    <col min="1" max="1" width="70.00390625" style="205" customWidth="1"/>
    <col min="2" max="2" width="16.140625" style="205" customWidth="1"/>
    <col min="3" max="3" width="11.57421875" style="205" customWidth="1"/>
    <col min="4" max="4" width="14.7109375" style="205" hidden="1" customWidth="1"/>
    <col min="5" max="6" width="17.140625" style="205" customWidth="1"/>
    <col min="7" max="7" width="9.140625" style="205" customWidth="1"/>
    <col min="8" max="8" width="16.57421875" style="205" customWidth="1"/>
    <col min="9" max="9" width="14.00390625" style="205" customWidth="1"/>
    <col min="10" max="16384" width="9.140625" style="205" customWidth="1"/>
  </cols>
  <sheetData>
    <row r="1" spans="1:6" ht="12.75" customHeight="1">
      <c r="A1" s="604" t="s">
        <v>213</v>
      </c>
      <c r="B1" s="604"/>
      <c r="C1" s="604"/>
      <c r="D1" s="604"/>
      <c r="E1" s="604"/>
      <c r="F1" s="604"/>
    </row>
    <row r="2" spans="1:6" ht="12.75" customHeight="1">
      <c r="A2" s="604" t="s">
        <v>116</v>
      </c>
      <c r="B2" s="604"/>
      <c r="C2" s="604"/>
      <c r="D2" s="604"/>
      <c r="E2" s="604"/>
      <c r="F2" s="604"/>
    </row>
    <row r="3" spans="1:6" ht="15">
      <c r="A3" s="604" t="s">
        <v>1325</v>
      </c>
      <c r="B3" s="604"/>
      <c r="C3" s="604"/>
      <c r="D3" s="604"/>
      <c r="E3" s="604"/>
      <c r="F3" s="604"/>
    </row>
    <row r="4" ht="15">
      <c r="B4" s="2"/>
    </row>
    <row r="5" spans="1:6" ht="119.25" customHeight="1">
      <c r="A5" s="615" t="s">
        <v>1185</v>
      </c>
      <c r="B5" s="615"/>
      <c r="C5" s="615"/>
      <c r="D5" s="615"/>
      <c r="E5" s="615"/>
      <c r="F5" s="615"/>
    </row>
    <row r="6" spans="1:6" ht="15.75">
      <c r="A6" s="602" t="s">
        <v>74</v>
      </c>
      <c r="B6" s="602"/>
      <c r="C6" s="602"/>
      <c r="D6" s="602"/>
      <c r="E6" s="602"/>
      <c r="F6" s="602"/>
    </row>
    <row r="7" spans="1:2" ht="13.5" thickBot="1">
      <c r="A7" s="4"/>
      <c r="B7" s="490"/>
    </row>
    <row r="8" spans="1:6" ht="37.5" customHeight="1">
      <c r="A8" s="633" t="s">
        <v>163</v>
      </c>
      <c r="B8" s="629" t="s">
        <v>327</v>
      </c>
      <c r="C8" s="631" t="s">
        <v>333</v>
      </c>
      <c r="D8" s="633" t="s">
        <v>215</v>
      </c>
      <c r="E8" s="635"/>
      <c r="F8" s="636"/>
    </row>
    <row r="9" spans="1:6" ht="30" customHeight="1" thickBot="1">
      <c r="A9" s="634"/>
      <c r="B9" s="630"/>
      <c r="C9" s="632"/>
      <c r="D9" s="399" t="s">
        <v>235</v>
      </c>
      <c r="E9" s="400" t="s">
        <v>691</v>
      </c>
      <c r="F9" s="401" t="s">
        <v>692</v>
      </c>
    </row>
    <row r="10" spans="1:6" ht="16.5" customHeight="1" thickBot="1">
      <c r="A10" s="491">
        <v>1</v>
      </c>
      <c r="B10" s="492">
        <v>2</v>
      </c>
      <c r="C10" s="493">
        <v>3</v>
      </c>
      <c r="D10" s="491">
        <v>4</v>
      </c>
      <c r="E10" s="487">
        <v>4</v>
      </c>
      <c r="F10" s="494">
        <v>5</v>
      </c>
    </row>
    <row r="11" spans="1:6" ht="48" thickBot="1">
      <c r="A11" s="93" t="s">
        <v>713</v>
      </c>
      <c r="B11" s="88" t="s">
        <v>355</v>
      </c>
      <c r="C11" s="148"/>
      <c r="D11" s="149">
        <f>D12</f>
        <v>-816000</v>
      </c>
      <c r="E11" s="90">
        <f>E12</f>
        <v>999333.3300000001</v>
      </c>
      <c r="F11" s="90">
        <f>F12</f>
        <v>999333.3300000001</v>
      </c>
    </row>
    <row r="12" spans="1:6" ht="47.25">
      <c r="A12" s="83" t="s">
        <v>359</v>
      </c>
      <c r="B12" s="84" t="s">
        <v>356</v>
      </c>
      <c r="C12" s="85"/>
      <c r="D12" s="167">
        <f>SUM(D14:D16)</f>
        <v>-816000</v>
      </c>
      <c r="E12" s="167">
        <f>E13+E15</f>
        <v>999333.3300000001</v>
      </c>
      <c r="F12" s="196">
        <f>F13+F15</f>
        <v>999333.3300000001</v>
      </c>
    </row>
    <row r="13" spans="1:9" ht="31.5">
      <c r="A13" s="197" t="s">
        <v>1020</v>
      </c>
      <c r="B13" s="21" t="s">
        <v>357</v>
      </c>
      <c r="C13" s="78"/>
      <c r="D13" s="164"/>
      <c r="E13" s="164">
        <f>SUM(E14)</f>
        <v>700000</v>
      </c>
      <c r="F13" s="198">
        <f>SUM(F14)</f>
        <v>700000</v>
      </c>
      <c r="H13" s="547"/>
      <c r="I13" s="547"/>
    </row>
    <row r="14" spans="1:9" ht="63">
      <c r="A14" s="33" t="s">
        <v>632</v>
      </c>
      <c r="B14" s="22" t="s">
        <v>358</v>
      </c>
      <c r="C14" s="79">
        <v>200</v>
      </c>
      <c r="D14" s="143">
        <v>-360000</v>
      </c>
      <c r="E14" s="143">
        <v>700000</v>
      </c>
      <c r="F14" s="199">
        <v>700000</v>
      </c>
      <c r="H14" s="247"/>
      <c r="I14" s="247"/>
    </row>
    <row r="15" spans="1:9" ht="31.5">
      <c r="A15" s="197" t="s">
        <v>992</v>
      </c>
      <c r="B15" s="21" t="s">
        <v>990</v>
      </c>
      <c r="C15" s="78"/>
      <c r="D15" s="134"/>
      <c r="E15" s="394">
        <f>E16</f>
        <v>299333.33</v>
      </c>
      <c r="F15" s="395">
        <f>F16</f>
        <v>299333.33</v>
      </c>
      <c r="H15" s="247"/>
      <c r="I15" s="247"/>
    </row>
    <row r="16" spans="1:9" ht="79.5" thickBot="1">
      <c r="A16" s="248" t="s">
        <v>633</v>
      </c>
      <c r="B16" s="249" t="s">
        <v>991</v>
      </c>
      <c r="C16" s="250">
        <v>200</v>
      </c>
      <c r="D16" s="251">
        <v>-456000</v>
      </c>
      <c r="E16" s="251">
        <v>299333.33</v>
      </c>
      <c r="F16" s="252">
        <v>299333.33</v>
      </c>
      <c r="H16" s="247"/>
      <c r="I16" s="247"/>
    </row>
    <row r="17" spans="1:9" ht="32.25" thickBot="1">
      <c r="A17" s="93" t="s">
        <v>975</v>
      </c>
      <c r="B17" s="88" t="s">
        <v>360</v>
      </c>
      <c r="C17" s="89"/>
      <c r="D17" s="168" t="e">
        <f>D18+D24+#REF!+#REF!+#REF!+#REF!</f>
        <v>#REF!</v>
      </c>
      <c r="E17" s="160">
        <f>E18+E24+E46+E49</f>
        <v>39159250.72</v>
      </c>
      <c r="F17" s="160">
        <f>F18+F24+F46+F49</f>
        <v>38769609.28</v>
      </c>
      <c r="H17" s="490"/>
      <c r="I17" s="490"/>
    </row>
    <row r="18" spans="1:6" ht="31.5">
      <c r="A18" s="92" t="s">
        <v>361</v>
      </c>
      <c r="B18" s="84" t="s">
        <v>362</v>
      </c>
      <c r="C18" s="85"/>
      <c r="D18" s="167">
        <f>SUM(D20:D20)</f>
        <v>-47100</v>
      </c>
      <c r="E18" s="167">
        <f>E19+E21</f>
        <v>1304768.82</v>
      </c>
      <c r="F18" s="196">
        <f>F19+F21</f>
        <v>1304768.82</v>
      </c>
    </row>
    <row r="19" spans="1:6" ht="31.5">
      <c r="A19" s="81" t="s">
        <v>363</v>
      </c>
      <c r="B19" s="21" t="s">
        <v>364</v>
      </c>
      <c r="C19" s="78"/>
      <c r="D19" s="164"/>
      <c r="E19" s="164">
        <f>SUM(E20:E20)</f>
        <v>81200</v>
      </c>
      <c r="F19" s="198">
        <f>SUM(F20:F20)</f>
        <v>81200</v>
      </c>
    </row>
    <row r="20" spans="1:6" ht="94.5">
      <c r="A20" s="76" t="s">
        <v>1060</v>
      </c>
      <c r="B20" s="22" t="s">
        <v>365</v>
      </c>
      <c r="C20" s="79">
        <v>200</v>
      </c>
      <c r="D20" s="143">
        <v>-47100</v>
      </c>
      <c r="E20" s="143">
        <v>81200</v>
      </c>
      <c r="F20" s="199">
        <v>81200</v>
      </c>
    </row>
    <row r="21" spans="1:6" ht="31.5">
      <c r="A21" s="238" t="s">
        <v>1001</v>
      </c>
      <c r="B21" s="192" t="s">
        <v>993</v>
      </c>
      <c r="C21" s="193"/>
      <c r="D21" s="194"/>
      <c r="E21" s="194">
        <f>SUM(E22:E23)</f>
        <v>1223568.82</v>
      </c>
      <c r="F21" s="202">
        <f>SUM(F22:F23)</f>
        <v>1223568.82</v>
      </c>
    </row>
    <row r="22" spans="1:6" ht="63">
      <c r="A22" s="80" t="s">
        <v>654</v>
      </c>
      <c r="B22" s="22" t="s">
        <v>994</v>
      </c>
      <c r="C22" s="79">
        <v>200</v>
      </c>
      <c r="D22" s="143"/>
      <c r="E22" s="143">
        <v>18082.3</v>
      </c>
      <c r="F22" s="103">
        <v>18082.3</v>
      </c>
    </row>
    <row r="23" spans="1:6" ht="63">
      <c r="A23" s="80" t="s">
        <v>507</v>
      </c>
      <c r="B23" s="22" t="s">
        <v>994</v>
      </c>
      <c r="C23" s="79">
        <v>300</v>
      </c>
      <c r="D23" s="143">
        <v>30000</v>
      </c>
      <c r="E23" s="143">
        <v>1205486.52</v>
      </c>
      <c r="F23" s="199">
        <v>1205486.52</v>
      </c>
    </row>
    <row r="24" spans="1:6" ht="31.5">
      <c r="A24" s="81" t="s">
        <v>366</v>
      </c>
      <c r="B24" s="21" t="s">
        <v>367</v>
      </c>
      <c r="C24" s="78"/>
      <c r="D24" s="164" t="e">
        <f>SUM(D28:D218)</f>
        <v>#REF!</v>
      </c>
      <c r="E24" s="164">
        <f>E25+E27+E44</f>
        <v>30029780.990000002</v>
      </c>
      <c r="F24" s="198">
        <f>F25+F27+F44</f>
        <v>30029780.990000002</v>
      </c>
    </row>
    <row r="25" spans="1:6" ht="47.25">
      <c r="A25" s="81" t="s">
        <v>368</v>
      </c>
      <c r="B25" s="21" t="s">
        <v>369</v>
      </c>
      <c r="C25" s="78"/>
      <c r="D25" s="164"/>
      <c r="E25" s="164">
        <f>E26</f>
        <v>1244074</v>
      </c>
      <c r="F25" s="198">
        <f>F26</f>
        <v>1244074</v>
      </c>
    </row>
    <row r="26" spans="1:6" ht="78.75">
      <c r="A26" s="80" t="s">
        <v>370</v>
      </c>
      <c r="B26" s="22" t="s">
        <v>371</v>
      </c>
      <c r="C26" s="79">
        <v>100</v>
      </c>
      <c r="D26" s="143">
        <v>1001205</v>
      </c>
      <c r="E26" s="143">
        <v>1244074</v>
      </c>
      <c r="F26" s="199">
        <v>1244074</v>
      </c>
    </row>
    <row r="27" spans="1:6" ht="78.75">
      <c r="A27" s="201" t="s">
        <v>1110</v>
      </c>
      <c r="B27" s="192" t="s">
        <v>372</v>
      </c>
      <c r="C27" s="193"/>
      <c r="D27" s="194"/>
      <c r="E27" s="194">
        <f>SUM(E28:E43)</f>
        <v>28238632.990000002</v>
      </c>
      <c r="F27" s="202">
        <f>SUM(F28:F43)</f>
        <v>28238632.990000002</v>
      </c>
    </row>
    <row r="28" spans="1:6" ht="78.75">
      <c r="A28" s="80" t="s">
        <v>833</v>
      </c>
      <c r="B28" s="22" t="s">
        <v>374</v>
      </c>
      <c r="C28" s="79">
        <v>100</v>
      </c>
      <c r="D28" s="143">
        <v>15078984</v>
      </c>
      <c r="E28" s="143">
        <v>18762936</v>
      </c>
      <c r="F28" s="199">
        <v>18762936</v>
      </c>
    </row>
    <row r="29" spans="1:6" ht="47.25">
      <c r="A29" s="80" t="s">
        <v>634</v>
      </c>
      <c r="B29" s="22" t="s">
        <v>374</v>
      </c>
      <c r="C29" s="79">
        <v>200</v>
      </c>
      <c r="D29" s="143">
        <v>5279911</v>
      </c>
      <c r="E29" s="143">
        <v>1575281.03</v>
      </c>
      <c r="F29" s="199">
        <v>1575281.03</v>
      </c>
    </row>
    <row r="30" spans="1:6" ht="31.5">
      <c r="A30" s="80" t="s">
        <v>1140</v>
      </c>
      <c r="B30" s="22" t="s">
        <v>374</v>
      </c>
      <c r="C30" s="79">
        <v>300</v>
      </c>
      <c r="D30" s="143"/>
      <c r="E30" s="143"/>
      <c r="F30" s="199"/>
    </row>
    <row r="31" spans="1:6" ht="31.5">
      <c r="A31" s="80" t="s">
        <v>373</v>
      </c>
      <c r="B31" s="22" t="s">
        <v>374</v>
      </c>
      <c r="C31" s="79">
        <v>800</v>
      </c>
      <c r="D31" s="143">
        <v>257000</v>
      </c>
      <c r="E31" s="143">
        <v>58000</v>
      </c>
      <c r="F31" s="199">
        <v>58000</v>
      </c>
    </row>
    <row r="32" spans="1:6" ht="78.75">
      <c r="A32" s="135" t="s">
        <v>1087</v>
      </c>
      <c r="B32" s="136" t="s">
        <v>601</v>
      </c>
      <c r="C32" s="79">
        <v>100</v>
      </c>
      <c r="D32" s="143"/>
      <c r="E32" s="143">
        <v>468720</v>
      </c>
      <c r="F32" s="217">
        <v>468720</v>
      </c>
    </row>
    <row r="33" spans="1:6" ht="78.75">
      <c r="A33" s="135" t="s">
        <v>375</v>
      </c>
      <c r="B33" s="136" t="s">
        <v>377</v>
      </c>
      <c r="C33" s="79">
        <v>100</v>
      </c>
      <c r="D33" s="143">
        <v>644418</v>
      </c>
      <c r="E33" s="143">
        <v>227856</v>
      </c>
      <c r="F33" s="218">
        <v>227856</v>
      </c>
    </row>
    <row r="34" spans="1:6" ht="47.25">
      <c r="A34" s="80" t="s">
        <v>635</v>
      </c>
      <c r="B34" s="136" t="s">
        <v>377</v>
      </c>
      <c r="C34" s="79">
        <v>200</v>
      </c>
      <c r="D34" s="143">
        <v>422600</v>
      </c>
      <c r="E34" s="143">
        <v>520368</v>
      </c>
      <c r="F34" s="103">
        <v>520368</v>
      </c>
    </row>
    <row r="35" spans="1:6" ht="31.5">
      <c r="A35" s="80" t="s">
        <v>1041</v>
      </c>
      <c r="B35" s="136" t="s">
        <v>377</v>
      </c>
      <c r="C35" s="79">
        <v>300</v>
      </c>
      <c r="D35" s="143"/>
      <c r="E35" s="143">
        <v>17280</v>
      </c>
      <c r="F35" s="103">
        <v>17280</v>
      </c>
    </row>
    <row r="36" spans="1:6" ht="31.5">
      <c r="A36" s="80" t="s">
        <v>376</v>
      </c>
      <c r="B36" s="136" t="s">
        <v>377</v>
      </c>
      <c r="C36" s="79">
        <v>800</v>
      </c>
      <c r="D36" s="143">
        <v>12000</v>
      </c>
      <c r="E36" s="143">
        <v>1000</v>
      </c>
      <c r="F36" s="103">
        <v>1000</v>
      </c>
    </row>
    <row r="37" spans="1:6" ht="78.75">
      <c r="A37" s="135" t="s">
        <v>586</v>
      </c>
      <c r="B37" s="136" t="s">
        <v>379</v>
      </c>
      <c r="C37" s="79">
        <v>100</v>
      </c>
      <c r="D37" s="143">
        <v>3118930</v>
      </c>
      <c r="E37" s="143">
        <v>4097951.16</v>
      </c>
      <c r="F37" s="162">
        <v>4097951.16</v>
      </c>
    </row>
    <row r="38" spans="1:6" ht="47.25">
      <c r="A38" s="80" t="s">
        <v>636</v>
      </c>
      <c r="B38" s="136" t="s">
        <v>379</v>
      </c>
      <c r="C38" s="79">
        <v>200</v>
      </c>
      <c r="D38" s="143">
        <v>266570</v>
      </c>
      <c r="E38" s="143">
        <v>780051.78</v>
      </c>
      <c r="F38" s="103">
        <v>780051.78</v>
      </c>
    </row>
    <row r="39" spans="1:6" ht="47.25">
      <c r="A39" s="80" t="s">
        <v>378</v>
      </c>
      <c r="B39" s="136" t="s">
        <v>379</v>
      </c>
      <c r="C39" s="79">
        <v>800</v>
      </c>
      <c r="D39" s="143"/>
      <c r="E39" s="143">
        <v>14850</v>
      </c>
      <c r="F39" s="103">
        <v>14850</v>
      </c>
    </row>
    <row r="40" spans="1:6" ht="78.75">
      <c r="A40" s="135" t="s">
        <v>609</v>
      </c>
      <c r="B40" s="136" t="s">
        <v>381</v>
      </c>
      <c r="C40" s="79">
        <v>100</v>
      </c>
      <c r="D40" s="143">
        <v>1400000</v>
      </c>
      <c r="E40" s="143">
        <v>1101757.62</v>
      </c>
      <c r="F40" s="162">
        <v>1101757.62</v>
      </c>
    </row>
    <row r="41" spans="1:6" ht="47.25">
      <c r="A41" s="80" t="s">
        <v>637</v>
      </c>
      <c r="B41" s="136" t="s">
        <v>381</v>
      </c>
      <c r="C41" s="79">
        <v>200</v>
      </c>
      <c r="D41" s="143"/>
      <c r="E41" s="143">
        <v>226476.4</v>
      </c>
      <c r="F41" s="199">
        <v>226476.4</v>
      </c>
    </row>
    <row r="42" spans="1:6" ht="63">
      <c r="A42" s="91" t="s">
        <v>638</v>
      </c>
      <c r="B42" s="27" t="s">
        <v>382</v>
      </c>
      <c r="C42" s="87">
        <v>200</v>
      </c>
      <c r="D42" s="134"/>
      <c r="E42" s="134"/>
      <c r="F42" s="200"/>
    </row>
    <row r="43" spans="1:6" ht="63">
      <c r="A43" s="80" t="s">
        <v>639</v>
      </c>
      <c r="B43" s="22" t="s">
        <v>383</v>
      </c>
      <c r="C43" s="79">
        <v>200</v>
      </c>
      <c r="D43" s="143">
        <v>302040</v>
      </c>
      <c r="E43" s="143">
        <v>386105</v>
      </c>
      <c r="F43" s="103">
        <v>386105</v>
      </c>
    </row>
    <row r="44" spans="1:6" ht="15.75">
      <c r="A44" s="201" t="s">
        <v>384</v>
      </c>
      <c r="B44" s="192" t="s">
        <v>385</v>
      </c>
      <c r="C44" s="193"/>
      <c r="D44" s="194"/>
      <c r="E44" s="194">
        <f>E45</f>
        <v>547074</v>
      </c>
      <c r="F44" s="202">
        <f>F45</f>
        <v>547074</v>
      </c>
    </row>
    <row r="45" spans="1:6" ht="63">
      <c r="A45" s="80" t="s">
        <v>640</v>
      </c>
      <c r="B45" s="22" t="s">
        <v>386</v>
      </c>
      <c r="C45" s="79">
        <v>200</v>
      </c>
      <c r="D45" s="143">
        <v>400000</v>
      </c>
      <c r="E45" s="143">
        <v>547074</v>
      </c>
      <c r="F45" s="199">
        <v>547074</v>
      </c>
    </row>
    <row r="46" spans="1:6" ht="31.5">
      <c r="A46" s="201" t="s">
        <v>387</v>
      </c>
      <c r="B46" s="192" t="s">
        <v>389</v>
      </c>
      <c r="C46" s="193"/>
      <c r="D46" s="194"/>
      <c r="E46" s="194">
        <f>E47</f>
        <v>238349.56</v>
      </c>
      <c r="F46" s="202">
        <f>F47</f>
        <v>217657.3</v>
      </c>
    </row>
    <row r="47" spans="1:6" ht="63">
      <c r="A47" s="201" t="s">
        <v>388</v>
      </c>
      <c r="B47" s="192" t="s">
        <v>390</v>
      </c>
      <c r="C47" s="193"/>
      <c r="D47" s="194"/>
      <c r="E47" s="194">
        <f>E48</f>
        <v>238349.56</v>
      </c>
      <c r="F47" s="202">
        <f>F48</f>
        <v>217657.3</v>
      </c>
    </row>
    <row r="48" spans="1:6" ht="94.5">
      <c r="A48" s="94" t="s">
        <v>1114</v>
      </c>
      <c r="B48" s="22" t="s">
        <v>391</v>
      </c>
      <c r="C48" s="79">
        <v>200</v>
      </c>
      <c r="D48" s="143"/>
      <c r="E48" s="143">
        <v>238349.56</v>
      </c>
      <c r="F48" s="143">
        <v>217657.3</v>
      </c>
    </row>
    <row r="49" spans="1:6" ht="31.5">
      <c r="A49" s="201" t="s">
        <v>1042</v>
      </c>
      <c r="B49" s="192" t="s">
        <v>995</v>
      </c>
      <c r="C49" s="193"/>
      <c r="D49" s="143"/>
      <c r="E49" s="194">
        <f>E50</f>
        <v>7586351.35</v>
      </c>
      <c r="F49" s="194">
        <f>F50</f>
        <v>7217402.17</v>
      </c>
    </row>
    <row r="50" spans="1:6" ht="31.5">
      <c r="A50" s="201" t="s">
        <v>1019</v>
      </c>
      <c r="B50" s="192" t="s">
        <v>996</v>
      </c>
      <c r="C50" s="193"/>
      <c r="D50" s="143"/>
      <c r="E50" s="194">
        <f>SUM(E51:E53)</f>
        <v>7586351.35</v>
      </c>
      <c r="F50" s="194">
        <f>SUM(F51:F53)</f>
        <v>7217402.17</v>
      </c>
    </row>
    <row r="51" spans="1:6" ht="78.75">
      <c r="A51" s="212" t="s">
        <v>1078</v>
      </c>
      <c r="B51" s="23" t="s">
        <v>997</v>
      </c>
      <c r="C51" s="158">
        <v>100</v>
      </c>
      <c r="D51" s="159"/>
      <c r="E51" s="159">
        <v>3359793</v>
      </c>
      <c r="F51" s="159">
        <v>3359793</v>
      </c>
    </row>
    <row r="52" spans="1:6" ht="47.25">
      <c r="A52" s="212" t="s">
        <v>1076</v>
      </c>
      <c r="B52" s="23" t="s">
        <v>997</v>
      </c>
      <c r="C52" s="79">
        <v>200</v>
      </c>
      <c r="D52" s="143"/>
      <c r="E52" s="143">
        <v>4094558.35</v>
      </c>
      <c r="F52" s="143">
        <v>3725609.17</v>
      </c>
    </row>
    <row r="53" spans="1:6" ht="32.25" thickBot="1">
      <c r="A53" s="212" t="s">
        <v>1077</v>
      </c>
      <c r="B53" s="23" t="s">
        <v>997</v>
      </c>
      <c r="C53" s="79">
        <v>800</v>
      </c>
      <c r="D53" s="143"/>
      <c r="E53" s="143">
        <v>132000</v>
      </c>
      <c r="F53" s="143">
        <v>132000</v>
      </c>
    </row>
    <row r="54" spans="1:6" ht="32.25" thickBot="1">
      <c r="A54" s="150" t="s">
        <v>714</v>
      </c>
      <c r="B54" s="88" t="s">
        <v>394</v>
      </c>
      <c r="C54" s="89"/>
      <c r="D54" s="168">
        <f>D55</f>
        <v>-1714607.6</v>
      </c>
      <c r="E54" s="168">
        <f>E55+E64</f>
        <v>8159637.8</v>
      </c>
      <c r="F54" s="90">
        <f>F55+F64</f>
        <v>8159637.8</v>
      </c>
    </row>
    <row r="55" spans="1:6" ht="31.5">
      <c r="A55" s="233" t="s">
        <v>1003</v>
      </c>
      <c r="B55" s="234" t="s">
        <v>395</v>
      </c>
      <c r="C55" s="235"/>
      <c r="D55" s="236">
        <f>SUM(D57:D61)</f>
        <v>-1714607.6</v>
      </c>
      <c r="E55" s="236">
        <f>E56</f>
        <v>8139637.8</v>
      </c>
      <c r="F55" s="237">
        <f>F56</f>
        <v>8139637.8</v>
      </c>
    </row>
    <row r="56" spans="1:6" ht="31.5">
      <c r="A56" s="203" t="s">
        <v>1002</v>
      </c>
      <c r="B56" s="84" t="s">
        <v>396</v>
      </c>
      <c r="C56" s="85"/>
      <c r="D56" s="167"/>
      <c r="E56" s="167">
        <f>SUM(E57:E63)</f>
        <v>8139637.8</v>
      </c>
      <c r="F56" s="196">
        <f>SUM(F57:F63)</f>
        <v>8139637.8</v>
      </c>
    </row>
    <row r="57" spans="1:6" ht="47.25">
      <c r="A57" s="77" t="s">
        <v>1004</v>
      </c>
      <c r="B57" s="22" t="s">
        <v>397</v>
      </c>
      <c r="C57" s="79">
        <v>200</v>
      </c>
      <c r="D57" s="143">
        <v>-1714607.6</v>
      </c>
      <c r="E57" s="143">
        <v>4441354.1</v>
      </c>
      <c r="F57" s="199">
        <v>4441354.1</v>
      </c>
    </row>
    <row r="58" spans="1:6" ht="47.25">
      <c r="A58" s="77" t="s">
        <v>1005</v>
      </c>
      <c r="B58" s="22" t="s">
        <v>1043</v>
      </c>
      <c r="C58" s="79">
        <v>200</v>
      </c>
      <c r="D58" s="143"/>
      <c r="E58" s="143">
        <v>3537846</v>
      </c>
      <c r="F58" s="199">
        <v>3537846</v>
      </c>
    </row>
    <row r="59" spans="1:6" ht="31.5">
      <c r="A59" s="77" t="s">
        <v>1021</v>
      </c>
      <c r="B59" s="22" t="s">
        <v>1044</v>
      </c>
      <c r="C59" s="79">
        <v>200</v>
      </c>
      <c r="D59" s="143"/>
      <c r="E59" s="143">
        <v>30000</v>
      </c>
      <c r="F59" s="199">
        <v>30000</v>
      </c>
    </row>
    <row r="60" spans="1:6" ht="47.25">
      <c r="A60" s="77" t="s">
        <v>1102</v>
      </c>
      <c r="B60" s="22" t="s">
        <v>1045</v>
      </c>
      <c r="C60" s="79">
        <v>200</v>
      </c>
      <c r="D60" s="143"/>
      <c r="E60" s="143">
        <v>130437.7</v>
      </c>
      <c r="F60" s="199">
        <v>130437.7</v>
      </c>
    </row>
    <row r="61" spans="1:6" ht="204.75">
      <c r="A61" s="77" t="s">
        <v>825</v>
      </c>
      <c r="B61" s="22" t="s">
        <v>823</v>
      </c>
      <c r="C61" s="79">
        <v>500</v>
      </c>
      <c r="D61" s="143"/>
      <c r="E61" s="143"/>
      <c r="F61" s="199"/>
    </row>
    <row r="62" spans="1:6" ht="94.5">
      <c r="A62" s="77" t="s">
        <v>1143</v>
      </c>
      <c r="B62" s="22" t="s">
        <v>1141</v>
      </c>
      <c r="C62" s="79">
        <v>200</v>
      </c>
      <c r="D62" s="143"/>
      <c r="E62" s="143"/>
      <c r="F62" s="199"/>
    </row>
    <row r="63" spans="1:6" ht="78.75">
      <c r="A63" s="77" t="s">
        <v>1146</v>
      </c>
      <c r="B63" s="22" t="s">
        <v>1147</v>
      </c>
      <c r="C63" s="79">
        <v>200</v>
      </c>
      <c r="D63" s="143"/>
      <c r="E63" s="143"/>
      <c r="F63" s="199"/>
    </row>
    <row r="64" spans="1:6" ht="31.5">
      <c r="A64" s="238" t="s">
        <v>1022</v>
      </c>
      <c r="B64" s="192" t="s">
        <v>680</v>
      </c>
      <c r="C64" s="193"/>
      <c r="D64" s="194"/>
      <c r="E64" s="194">
        <f>E65</f>
        <v>20000</v>
      </c>
      <c r="F64" s="202">
        <f>F65</f>
        <v>20000</v>
      </c>
    </row>
    <row r="65" spans="1:6" ht="31.5">
      <c r="A65" s="238" t="s">
        <v>679</v>
      </c>
      <c r="B65" s="192" t="s">
        <v>681</v>
      </c>
      <c r="C65" s="193"/>
      <c r="D65" s="194"/>
      <c r="E65" s="194">
        <f>E66</f>
        <v>20000</v>
      </c>
      <c r="F65" s="194">
        <f>F66</f>
        <v>20000</v>
      </c>
    </row>
    <row r="66" spans="1:6" ht="32.25" thickBot="1">
      <c r="A66" s="77" t="s">
        <v>1006</v>
      </c>
      <c r="B66" s="22" t="s">
        <v>682</v>
      </c>
      <c r="C66" s="79">
        <v>200</v>
      </c>
      <c r="D66" s="143"/>
      <c r="E66" s="143">
        <v>20000</v>
      </c>
      <c r="F66" s="199">
        <v>20000</v>
      </c>
    </row>
    <row r="67" spans="1:6" ht="32.25" thickBot="1">
      <c r="A67" s="93" t="s">
        <v>715</v>
      </c>
      <c r="B67" s="88" t="s">
        <v>398</v>
      </c>
      <c r="C67" s="89"/>
      <c r="D67" s="168">
        <f>D68</f>
        <v>0</v>
      </c>
      <c r="E67" s="160">
        <f>E68</f>
        <v>400000</v>
      </c>
      <c r="F67" s="160">
        <f>F68</f>
        <v>400000</v>
      </c>
    </row>
    <row r="68" spans="1:6" ht="31.5">
      <c r="A68" s="92" t="s">
        <v>399</v>
      </c>
      <c r="B68" s="84" t="s">
        <v>400</v>
      </c>
      <c r="C68" s="85"/>
      <c r="D68" s="167">
        <f>SUM(D70:D72)</f>
        <v>0</v>
      </c>
      <c r="E68" s="167">
        <f>E69+E73</f>
        <v>400000</v>
      </c>
      <c r="F68" s="196">
        <f>F69+F73</f>
        <v>400000</v>
      </c>
    </row>
    <row r="69" spans="1:6" ht="31.5">
      <c r="A69" s="81" t="s">
        <v>401</v>
      </c>
      <c r="B69" s="21" t="s">
        <v>402</v>
      </c>
      <c r="C69" s="78"/>
      <c r="D69" s="164"/>
      <c r="E69" s="164">
        <f>SUM(E70:E72)</f>
        <v>42000</v>
      </c>
      <c r="F69" s="198">
        <f>SUM(F70:F72)</f>
        <v>42000</v>
      </c>
    </row>
    <row r="70" spans="1:6" ht="47.25">
      <c r="A70" s="80" t="s">
        <v>659</v>
      </c>
      <c r="B70" s="22" t="s">
        <v>403</v>
      </c>
      <c r="C70" s="79">
        <v>200</v>
      </c>
      <c r="D70" s="143"/>
      <c r="E70" s="143">
        <v>22000</v>
      </c>
      <c r="F70" s="199">
        <v>22000</v>
      </c>
    </row>
    <row r="71" spans="1:6" ht="47.25">
      <c r="A71" s="80" t="s">
        <v>976</v>
      </c>
      <c r="B71" s="22" t="s">
        <v>404</v>
      </c>
      <c r="C71" s="79">
        <v>200</v>
      </c>
      <c r="D71" s="143"/>
      <c r="E71" s="143">
        <v>20000</v>
      </c>
      <c r="F71" s="199">
        <v>20000</v>
      </c>
    </row>
    <row r="72" spans="1:6" ht="47.25">
      <c r="A72" s="80" t="s">
        <v>644</v>
      </c>
      <c r="B72" s="22" t="s">
        <v>405</v>
      </c>
      <c r="C72" s="79">
        <v>200</v>
      </c>
      <c r="D72" s="143"/>
      <c r="E72" s="143"/>
      <c r="F72" s="199"/>
    </row>
    <row r="73" spans="1:6" ht="31.5">
      <c r="A73" s="81" t="s">
        <v>1025</v>
      </c>
      <c r="B73" s="192" t="s">
        <v>1023</v>
      </c>
      <c r="C73" s="193"/>
      <c r="D73" s="194"/>
      <c r="E73" s="194">
        <f>SUM(E74:E75)</f>
        <v>358000</v>
      </c>
      <c r="F73" s="202">
        <f>SUM(F74:F75)</f>
        <v>358000</v>
      </c>
    </row>
    <row r="74" spans="1:6" ht="47.25">
      <c r="A74" s="80" t="s">
        <v>677</v>
      </c>
      <c r="B74" s="22" t="s">
        <v>1024</v>
      </c>
      <c r="C74" s="79">
        <v>800</v>
      </c>
      <c r="D74" s="143"/>
      <c r="E74" s="143">
        <v>258000</v>
      </c>
      <c r="F74" s="199">
        <v>258000</v>
      </c>
    </row>
    <row r="75" spans="1:6" ht="111" thickBot="1">
      <c r="A75" s="91" t="s">
        <v>1103</v>
      </c>
      <c r="B75" s="27" t="s">
        <v>1046</v>
      </c>
      <c r="C75" s="87">
        <v>800</v>
      </c>
      <c r="D75" s="134"/>
      <c r="E75" s="134">
        <v>100000</v>
      </c>
      <c r="F75" s="200">
        <v>100000</v>
      </c>
    </row>
    <row r="76" spans="1:6" ht="48" thickBot="1">
      <c r="A76" s="93" t="s">
        <v>716</v>
      </c>
      <c r="B76" s="402" t="s">
        <v>407</v>
      </c>
      <c r="C76" s="403"/>
      <c r="D76" s="404">
        <f>D77</f>
        <v>0</v>
      </c>
      <c r="E76" s="160">
        <f>E77</f>
        <v>0</v>
      </c>
      <c r="F76" s="160">
        <f>F77</f>
        <v>0</v>
      </c>
    </row>
    <row r="77" spans="1:6" ht="31.5">
      <c r="A77" s="92" t="s">
        <v>406</v>
      </c>
      <c r="B77" s="84" t="s">
        <v>408</v>
      </c>
      <c r="C77" s="85"/>
      <c r="D77" s="167">
        <f>SUM(D79:D79)</f>
        <v>0</v>
      </c>
      <c r="E77" s="167">
        <f>E78</f>
        <v>0</v>
      </c>
      <c r="F77" s="196">
        <f>F78</f>
        <v>0</v>
      </c>
    </row>
    <row r="78" spans="1:6" ht="47.25">
      <c r="A78" s="92" t="s">
        <v>409</v>
      </c>
      <c r="B78" s="84" t="s">
        <v>410</v>
      </c>
      <c r="C78" s="85"/>
      <c r="D78" s="167"/>
      <c r="E78" s="167">
        <f>SUM(E79:E79)</f>
        <v>0</v>
      </c>
      <c r="F78" s="196">
        <f>SUM(F79:F79)</f>
        <v>0</v>
      </c>
    </row>
    <row r="79" spans="1:6" ht="109.5" customHeight="1" thickBot="1">
      <c r="A79" s="91" t="s">
        <v>961</v>
      </c>
      <c r="B79" s="27" t="s">
        <v>411</v>
      </c>
      <c r="C79" s="87">
        <v>300</v>
      </c>
      <c r="D79" s="134"/>
      <c r="E79" s="134"/>
      <c r="F79" s="200"/>
    </row>
    <row r="80" spans="1:6" ht="32.25" thickBot="1">
      <c r="A80" s="93" t="s">
        <v>717</v>
      </c>
      <c r="B80" s="88" t="s">
        <v>412</v>
      </c>
      <c r="C80" s="89"/>
      <c r="D80" s="168" t="e">
        <f>D81</f>
        <v>#REF!</v>
      </c>
      <c r="E80" s="160">
        <f>E81</f>
        <v>147200</v>
      </c>
      <c r="F80" s="160">
        <f>F81</f>
        <v>147200</v>
      </c>
    </row>
    <row r="81" spans="1:6" ht="31.5">
      <c r="A81" s="92" t="s">
        <v>413</v>
      </c>
      <c r="B81" s="84" t="s">
        <v>414</v>
      </c>
      <c r="C81" s="85"/>
      <c r="D81" s="167" t="e">
        <f>D83+#REF!+#REF!</f>
        <v>#REF!</v>
      </c>
      <c r="E81" s="167">
        <f>E82</f>
        <v>147200</v>
      </c>
      <c r="F81" s="196">
        <f>F82</f>
        <v>147200</v>
      </c>
    </row>
    <row r="82" spans="1:6" ht="15.75">
      <c r="A82" s="81" t="s">
        <v>416</v>
      </c>
      <c r="B82" s="21" t="s">
        <v>417</v>
      </c>
      <c r="C82" s="78"/>
      <c r="D82" s="164"/>
      <c r="E82" s="164">
        <f>SUM(E83:E84)</f>
        <v>147200</v>
      </c>
      <c r="F82" s="164">
        <f>SUM(F83:F84)</f>
        <v>147200</v>
      </c>
    </row>
    <row r="83" spans="1:6" ht="47.25">
      <c r="A83" s="80" t="s">
        <v>645</v>
      </c>
      <c r="B83" s="22" t="s">
        <v>415</v>
      </c>
      <c r="C83" s="79">
        <v>200</v>
      </c>
      <c r="D83" s="143"/>
      <c r="E83" s="143">
        <v>138200</v>
      </c>
      <c r="F83" s="199">
        <v>138200</v>
      </c>
    </row>
    <row r="84" spans="1:6" ht="48" thickBot="1">
      <c r="A84" s="80" t="s">
        <v>665</v>
      </c>
      <c r="B84" s="22" t="s">
        <v>415</v>
      </c>
      <c r="C84" s="79">
        <v>300</v>
      </c>
      <c r="D84" s="143"/>
      <c r="E84" s="143">
        <v>9000</v>
      </c>
      <c r="F84" s="199">
        <v>9000</v>
      </c>
    </row>
    <row r="85" spans="1:6" ht="32.25" thickBot="1">
      <c r="A85" s="93" t="s">
        <v>718</v>
      </c>
      <c r="B85" s="88" t="s">
        <v>418</v>
      </c>
      <c r="C85" s="89"/>
      <c r="D85" s="168">
        <f>D86+D93</f>
        <v>442600</v>
      </c>
      <c r="E85" s="160">
        <f>E86+E93</f>
        <v>10069980</v>
      </c>
      <c r="F85" s="160">
        <f>F86+F93</f>
        <v>10069980</v>
      </c>
    </row>
    <row r="86" spans="1:6" ht="31.5">
      <c r="A86" s="92" t="s">
        <v>728</v>
      </c>
      <c r="B86" s="84" t="s">
        <v>419</v>
      </c>
      <c r="C86" s="85"/>
      <c r="D86" s="167">
        <f>SUM(D88:D89)</f>
        <v>181000</v>
      </c>
      <c r="E86" s="167">
        <f>E87</f>
        <v>3716924.9</v>
      </c>
      <c r="F86" s="196">
        <f>F87</f>
        <v>3716924.9</v>
      </c>
    </row>
    <row r="87" spans="1:6" ht="31.5">
      <c r="A87" s="81" t="s">
        <v>420</v>
      </c>
      <c r="B87" s="21" t="s">
        <v>421</v>
      </c>
      <c r="C87" s="78"/>
      <c r="D87" s="164"/>
      <c r="E87" s="164">
        <f>SUM(E88:E92)</f>
        <v>3716924.9</v>
      </c>
      <c r="F87" s="198">
        <f>SUM(F88:F92)</f>
        <v>3716924.9</v>
      </c>
    </row>
    <row r="88" spans="1:6" ht="63">
      <c r="A88" s="80" t="s">
        <v>422</v>
      </c>
      <c r="B88" s="22" t="s">
        <v>423</v>
      </c>
      <c r="C88" s="79">
        <v>600</v>
      </c>
      <c r="D88" s="143">
        <v>-80600</v>
      </c>
      <c r="E88" s="143">
        <v>3716924.9</v>
      </c>
      <c r="F88" s="199">
        <v>3716924.9</v>
      </c>
    </row>
    <row r="89" spans="1:6" ht="94.5">
      <c r="A89" s="80" t="s">
        <v>552</v>
      </c>
      <c r="B89" s="22" t="s">
        <v>424</v>
      </c>
      <c r="C89" s="79">
        <v>600</v>
      </c>
      <c r="D89" s="143">
        <v>261600</v>
      </c>
      <c r="E89" s="143"/>
      <c r="F89" s="199"/>
    </row>
    <row r="90" spans="1:6" ht="63">
      <c r="A90" s="469" t="s">
        <v>1332</v>
      </c>
      <c r="B90" s="22" t="s">
        <v>1334</v>
      </c>
      <c r="C90" s="79">
        <v>600</v>
      </c>
      <c r="D90" s="143"/>
      <c r="E90" s="143"/>
      <c r="F90" s="199"/>
    </row>
    <row r="91" spans="1:6" ht="63">
      <c r="A91" s="469" t="s">
        <v>1326</v>
      </c>
      <c r="B91" s="22" t="s">
        <v>1335</v>
      </c>
      <c r="C91" s="79">
        <v>600</v>
      </c>
      <c r="D91" s="143"/>
      <c r="E91" s="143"/>
      <c r="F91" s="199"/>
    </row>
    <row r="92" spans="1:6" ht="78.75">
      <c r="A92" s="80" t="s">
        <v>610</v>
      </c>
      <c r="B92" s="22" t="s">
        <v>611</v>
      </c>
      <c r="C92" s="79">
        <v>600</v>
      </c>
      <c r="D92" s="143"/>
      <c r="E92" s="143"/>
      <c r="F92" s="199"/>
    </row>
    <row r="93" spans="1:6" ht="31.5">
      <c r="A93" s="81" t="s">
        <v>425</v>
      </c>
      <c r="B93" s="21" t="s">
        <v>426</v>
      </c>
      <c r="C93" s="78"/>
      <c r="D93" s="164">
        <f>SUM(D95:D96)</f>
        <v>261600</v>
      </c>
      <c r="E93" s="164">
        <f>E94</f>
        <v>6353055.1</v>
      </c>
      <c r="F93" s="198">
        <f>F94</f>
        <v>6353055.1</v>
      </c>
    </row>
    <row r="94" spans="1:6" ht="15.75">
      <c r="A94" s="81" t="s">
        <v>428</v>
      </c>
      <c r="B94" s="21" t="s">
        <v>427</v>
      </c>
      <c r="C94" s="78"/>
      <c r="D94" s="164"/>
      <c r="E94" s="164">
        <f>SUM(E95:E100)</f>
        <v>6353055.1</v>
      </c>
      <c r="F94" s="198">
        <f>SUM(F95:F100)</f>
        <v>6353055.1</v>
      </c>
    </row>
    <row r="95" spans="1:6" ht="63">
      <c r="A95" s="94" t="s">
        <v>429</v>
      </c>
      <c r="B95" s="22" t="s">
        <v>430</v>
      </c>
      <c r="C95" s="79">
        <v>600</v>
      </c>
      <c r="D95" s="143"/>
      <c r="E95" s="143">
        <v>6353055.1</v>
      </c>
      <c r="F95" s="143">
        <v>6353055.1</v>
      </c>
    </row>
    <row r="96" spans="1:6" ht="94.5">
      <c r="A96" s="94" t="s">
        <v>552</v>
      </c>
      <c r="B96" s="22" t="s">
        <v>431</v>
      </c>
      <c r="C96" s="79">
        <v>600</v>
      </c>
      <c r="D96" s="143">
        <v>261600</v>
      </c>
      <c r="E96" s="143"/>
      <c r="F96" s="143"/>
    </row>
    <row r="97" spans="1:6" ht="78.75">
      <c r="A97" s="80" t="s">
        <v>610</v>
      </c>
      <c r="B97" s="22" t="s">
        <v>612</v>
      </c>
      <c r="C97" s="79">
        <v>600</v>
      </c>
      <c r="D97" s="143"/>
      <c r="E97" s="143"/>
      <c r="F97" s="143"/>
    </row>
    <row r="98" spans="1:6" ht="63">
      <c r="A98" s="469" t="s">
        <v>1328</v>
      </c>
      <c r="B98" s="398" t="s">
        <v>1337</v>
      </c>
      <c r="C98" s="416">
        <v>600</v>
      </c>
      <c r="D98" s="134"/>
      <c r="E98" s="134"/>
      <c r="F98" s="134"/>
    </row>
    <row r="99" spans="1:6" ht="63">
      <c r="A99" s="469" t="s">
        <v>1330</v>
      </c>
      <c r="B99" s="398" t="s">
        <v>1336</v>
      </c>
      <c r="C99" s="416">
        <v>600</v>
      </c>
      <c r="D99" s="134"/>
      <c r="E99" s="134"/>
      <c r="F99" s="134"/>
    </row>
    <row r="100" spans="1:6" ht="48" thickBot="1">
      <c r="A100" s="151" t="s">
        <v>596</v>
      </c>
      <c r="B100" s="27" t="s">
        <v>838</v>
      </c>
      <c r="C100" s="87">
        <v>600</v>
      </c>
      <c r="D100" s="134"/>
      <c r="E100" s="134"/>
      <c r="F100" s="134"/>
    </row>
    <row r="101" spans="1:6" ht="48" thickBot="1">
      <c r="A101" s="93" t="s">
        <v>719</v>
      </c>
      <c r="B101" s="88" t="s">
        <v>432</v>
      </c>
      <c r="C101" s="89"/>
      <c r="D101" s="168" t="e">
        <f>D102+D105+D114+#REF!</f>
        <v>#REF!</v>
      </c>
      <c r="E101" s="160">
        <f>E102+E105+E114+E117+E122+E127+E131</f>
        <v>21085040.93</v>
      </c>
      <c r="F101" s="160">
        <f>F102+F105+F114+F117+F122+F127+F131</f>
        <v>11106917.07</v>
      </c>
    </row>
    <row r="102" spans="1:6" ht="31.5">
      <c r="A102" s="92" t="s">
        <v>433</v>
      </c>
      <c r="B102" s="84" t="s">
        <v>434</v>
      </c>
      <c r="C102" s="85"/>
      <c r="D102" s="167" t="e">
        <f>D104+#REF!+#REF!</f>
        <v>#REF!</v>
      </c>
      <c r="E102" s="161">
        <f>E103</f>
        <v>1959694.96</v>
      </c>
      <c r="F102" s="161">
        <f>F103</f>
        <v>255625.06</v>
      </c>
    </row>
    <row r="103" spans="1:6" ht="47.25">
      <c r="A103" s="81" t="s">
        <v>435</v>
      </c>
      <c r="B103" s="21" t="s">
        <v>436</v>
      </c>
      <c r="C103" s="78"/>
      <c r="D103" s="164"/>
      <c r="E103" s="164">
        <f>SUM(E104:E104)</f>
        <v>1959694.96</v>
      </c>
      <c r="F103" s="198">
        <f>SUM(F104:F104)</f>
        <v>255625.06</v>
      </c>
    </row>
    <row r="104" spans="1:6" ht="47.25">
      <c r="A104" s="76" t="s">
        <v>646</v>
      </c>
      <c r="B104" s="22" t="s">
        <v>437</v>
      </c>
      <c r="C104" s="79">
        <v>200</v>
      </c>
      <c r="D104" s="143">
        <v>-220000</v>
      </c>
      <c r="E104" s="143">
        <v>1959694.96</v>
      </c>
      <c r="F104" s="199">
        <v>255625.06</v>
      </c>
    </row>
    <row r="105" spans="1:6" ht="63">
      <c r="A105" s="81" t="s">
        <v>740</v>
      </c>
      <c r="B105" s="21" t="s">
        <v>438</v>
      </c>
      <c r="C105" s="78"/>
      <c r="D105" s="164" t="e">
        <f>#REF!+D112+#REF!+#REF!+#REF!</f>
        <v>#REF!</v>
      </c>
      <c r="E105" s="164">
        <f>E106+E111</f>
        <v>9034680.35</v>
      </c>
      <c r="F105" s="198">
        <f>F106+F111</f>
        <v>2101083.39</v>
      </c>
    </row>
    <row r="106" spans="1:10" ht="63">
      <c r="A106" s="81" t="s">
        <v>1007</v>
      </c>
      <c r="B106" s="21" t="s">
        <v>439</v>
      </c>
      <c r="C106" s="78"/>
      <c r="D106" s="164"/>
      <c r="E106" s="198">
        <f>SUM(E107:E110)</f>
        <v>7434680.35</v>
      </c>
      <c r="F106" s="198">
        <f>SUM(F107:F110)</f>
        <v>501083.39</v>
      </c>
      <c r="G106" s="490"/>
      <c r="H106" s="490"/>
      <c r="I106" s="490"/>
      <c r="J106" s="490"/>
    </row>
    <row r="107" spans="1:10" ht="63">
      <c r="A107" s="76" t="s">
        <v>726</v>
      </c>
      <c r="B107" s="23" t="s">
        <v>729</v>
      </c>
      <c r="C107" s="158">
        <v>200</v>
      </c>
      <c r="D107" s="159"/>
      <c r="E107" s="159">
        <v>1761044.73</v>
      </c>
      <c r="F107" s="170">
        <v>261044.73</v>
      </c>
      <c r="G107" s="490"/>
      <c r="H107" s="490"/>
      <c r="I107" s="490"/>
      <c r="J107" s="490"/>
    </row>
    <row r="108" spans="1:10" ht="63">
      <c r="A108" s="76" t="s">
        <v>709</v>
      </c>
      <c r="B108" s="23" t="s">
        <v>730</v>
      </c>
      <c r="C108" s="158">
        <v>200</v>
      </c>
      <c r="D108" s="159"/>
      <c r="E108" s="159">
        <v>4353635.62</v>
      </c>
      <c r="F108" s="170">
        <v>240038.66</v>
      </c>
      <c r="G108" s="490"/>
      <c r="H108" s="490"/>
      <c r="I108" s="490"/>
      <c r="J108" s="490"/>
    </row>
    <row r="109" spans="1:10" ht="63">
      <c r="A109" s="76" t="s">
        <v>1265</v>
      </c>
      <c r="B109" s="23" t="s">
        <v>1264</v>
      </c>
      <c r="C109" s="158">
        <v>200</v>
      </c>
      <c r="D109" s="159"/>
      <c r="E109" s="159">
        <v>1320000</v>
      </c>
      <c r="F109" s="170"/>
      <c r="G109" s="490"/>
      <c r="H109" s="490"/>
      <c r="I109" s="490"/>
      <c r="J109" s="490"/>
    </row>
    <row r="110" spans="1:10" ht="94.5">
      <c r="A110" s="76" t="s">
        <v>827</v>
      </c>
      <c r="B110" s="23" t="s">
        <v>826</v>
      </c>
      <c r="C110" s="158">
        <v>500</v>
      </c>
      <c r="D110" s="159"/>
      <c r="E110" s="159"/>
      <c r="F110" s="170"/>
      <c r="G110" s="490"/>
      <c r="H110" s="490"/>
      <c r="I110" s="490"/>
      <c r="J110" s="490"/>
    </row>
    <row r="111" spans="1:10" ht="47.25">
      <c r="A111" s="81" t="s">
        <v>1008</v>
      </c>
      <c r="B111" s="21" t="s">
        <v>1009</v>
      </c>
      <c r="C111" s="78"/>
      <c r="D111" s="164"/>
      <c r="E111" s="396">
        <f>SUM(E112:E113)</f>
        <v>1600000</v>
      </c>
      <c r="F111" s="198">
        <f>SUM(F112:F113)</f>
        <v>1600000</v>
      </c>
      <c r="G111" s="490"/>
      <c r="H111" s="490"/>
      <c r="I111" s="490"/>
      <c r="J111" s="490"/>
    </row>
    <row r="112" spans="1:10" ht="47.25">
      <c r="A112" s="76" t="s">
        <v>647</v>
      </c>
      <c r="B112" s="23" t="s">
        <v>1010</v>
      </c>
      <c r="C112" s="158">
        <v>200</v>
      </c>
      <c r="D112" s="159"/>
      <c r="E112" s="159">
        <v>115836</v>
      </c>
      <c r="F112" s="159">
        <v>115836</v>
      </c>
      <c r="G112" s="490"/>
      <c r="H112" s="490"/>
      <c r="I112" s="490"/>
      <c r="J112" s="490"/>
    </row>
    <row r="113" spans="1:6" ht="78.75">
      <c r="A113" s="100" t="s">
        <v>725</v>
      </c>
      <c r="B113" s="22" t="s">
        <v>1011</v>
      </c>
      <c r="C113" s="79">
        <v>200</v>
      </c>
      <c r="D113" s="143"/>
      <c r="E113" s="143">
        <v>1484164</v>
      </c>
      <c r="F113" s="143">
        <v>1484164</v>
      </c>
    </row>
    <row r="114" spans="1:6" ht="31.5">
      <c r="A114" s="81" t="s">
        <v>742</v>
      </c>
      <c r="B114" s="21" t="s">
        <v>440</v>
      </c>
      <c r="C114" s="78"/>
      <c r="D114" s="164" t="e">
        <f>SUM(#REF!)</f>
        <v>#REF!</v>
      </c>
      <c r="E114" s="164">
        <f>E115</f>
        <v>0</v>
      </c>
      <c r="F114" s="198">
        <f>F115</f>
        <v>0</v>
      </c>
    </row>
    <row r="115" spans="1:6" ht="15.75">
      <c r="A115" s="81" t="s">
        <v>442</v>
      </c>
      <c r="B115" s="21" t="s">
        <v>441</v>
      </c>
      <c r="C115" s="78"/>
      <c r="D115" s="164"/>
      <c r="E115" s="164">
        <f>SUM(E116:E116)</f>
        <v>0</v>
      </c>
      <c r="F115" s="198">
        <f>SUM(F116:F116)</f>
        <v>0</v>
      </c>
    </row>
    <row r="116" spans="1:6" ht="47.25">
      <c r="A116" s="76" t="s">
        <v>1113</v>
      </c>
      <c r="B116" s="23" t="s">
        <v>1118</v>
      </c>
      <c r="C116" s="158">
        <v>300</v>
      </c>
      <c r="D116" s="159"/>
      <c r="E116" s="159"/>
      <c r="F116" s="170"/>
    </row>
    <row r="117" spans="1:6" ht="31.5">
      <c r="A117" s="81" t="s">
        <v>1026</v>
      </c>
      <c r="B117" s="21" t="s">
        <v>705</v>
      </c>
      <c r="C117" s="78"/>
      <c r="D117" s="164">
        <f>SUM(D119:D120)</f>
        <v>223500</v>
      </c>
      <c r="E117" s="164">
        <f>E118</f>
        <v>2978103.62</v>
      </c>
      <c r="F117" s="198">
        <f>F118</f>
        <v>2978103.62</v>
      </c>
    </row>
    <row r="118" spans="1:6" ht="37.5" customHeight="1">
      <c r="A118" s="81" t="s">
        <v>741</v>
      </c>
      <c r="B118" s="21" t="s">
        <v>706</v>
      </c>
      <c r="C118" s="78"/>
      <c r="D118" s="164"/>
      <c r="E118" s="164">
        <f>SUM(E119:E121)</f>
        <v>2978103.62</v>
      </c>
      <c r="F118" s="198">
        <f>SUM(F119:F121)</f>
        <v>2978103.62</v>
      </c>
    </row>
    <row r="119" spans="1:6" ht="47.25">
      <c r="A119" s="94" t="s">
        <v>1210</v>
      </c>
      <c r="B119" s="22" t="s">
        <v>731</v>
      </c>
      <c r="C119" s="79">
        <v>200</v>
      </c>
      <c r="D119" s="143">
        <v>223500</v>
      </c>
      <c r="E119" s="143">
        <v>1546853.1</v>
      </c>
      <c r="F119" s="199">
        <v>1546853.1</v>
      </c>
    </row>
    <row r="120" spans="1:6" ht="47.25">
      <c r="A120" s="94" t="s">
        <v>701</v>
      </c>
      <c r="B120" s="22" t="s">
        <v>732</v>
      </c>
      <c r="C120" s="79">
        <v>200</v>
      </c>
      <c r="D120" s="143"/>
      <c r="E120" s="143">
        <v>1235573.6</v>
      </c>
      <c r="F120" s="143">
        <v>1235573.6</v>
      </c>
    </row>
    <row r="121" spans="1:6" ht="63">
      <c r="A121" s="446" t="s">
        <v>1217</v>
      </c>
      <c r="B121" s="22" t="s">
        <v>1290</v>
      </c>
      <c r="C121" s="79">
        <v>800</v>
      </c>
      <c r="D121" s="143"/>
      <c r="E121" s="143">
        <v>195676.92</v>
      </c>
      <c r="F121" s="143">
        <v>195676.92</v>
      </c>
    </row>
    <row r="122" spans="1:6" ht="51.75" customHeight="1">
      <c r="A122" s="81" t="s">
        <v>727</v>
      </c>
      <c r="B122" s="21" t="s">
        <v>707</v>
      </c>
      <c r="C122" s="78"/>
      <c r="D122" s="164">
        <f>SUM(D134:D135)</f>
        <v>0</v>
      </c>
      <c r="E122" s="164">
        <f>E123</f>
        <v>671820</v>
      </c>
      <c r="F122" s="198">
        <f>F123</f>
        <v>404820</v>
      </c>
    </row>
    <row r="123" spans="1:6" ht="31.5">
      <c r="A123" s="81" t="s">
        <v>712</v>
      </c>
      <c r="B123" s="21" t="s">
        <v>708</v>
      </c>
      <c r="C123" s="78"/>
      <c r="D123" s="164"/>
      <c r="E123" s="198">
        <f>E124+E125+E126</f>
        <v>671820</v>
      </c>
      <c r="F123" s="198">
        <f>F124+F125+F126</f>
        <v>404820</v>
      </c>
    </row>
    <row r="124" spans="1:6" s="548" customFormat="1" ht="47.25">
      <c r="A124" s="95" t="s">
        <v>710</v>
      </c>
      <c r="B124" s="243" t="s">
        <v>733</v>
      </c>
      <c r="C124" s="244">
        <v>200</v>
      </c>
      <c r="D124" s="245"/>
      <c r="E124" s="245">
        <v>267000</v>
      </c>
      <c r="F124" s="245"/>
    </row>
    <row r="125" spans="1:6" s="548" customFormat="1" ht="78.75">
      <c r="A125" s="95" t="s">
        <v>812</v>
      </c>
      <c r="B125" s="243" t="s">
        <v>811</v>
      </c>
      <c r="C125" s="244">
        <v>500</v>
      </c>
      <c r="D125" s="245"/>
      <c r="E125" s="245"/>
      <c r="F125" s="245"/>
    </row>
    <row r="126" spans="1:6" s="548" customFormat="1" ht="63">
      <c r="A126" s="446" t="s">
        <v>1012</v>
      </c>
      <c r="B126" s="243" t="s">
        <v>734</v>
      </c>
      <c r="C126" s="244">
        <v>200</v>
      </c>
      <c r="D126" s="245"/>
      <c r="E126" s="245">
        <v>404820</v>
      </c>
      <c r="F126" s="245">
        <v>404820</v>
      </c>
    </row>
    <row r="127" spans="1:6" s="548" customFormat="1" ht="47.25">
      <c r="A127" s="397" t="s">
        <v>1079</v>
      </c>
      <c r="B127" s="21" t="s">
        <v>1027</v>
      </c>
      <c r="C127" s="193"/>
      <c r="D127" s="194"/>
      <c r="E127" s="194">
        <f>E128</f>
        <v>0</v>
      </c>
      <c r="F127" s="194">
        <f>F128</f>
        <v>0</v>
      </c>
    </row>
    <row r="128" spans="1:6" s="548" customFormat="1" ht="47.25">
      <c r="A128" s="397" t="s">
        <v>1080</v>
      </c>
      <c r="B128" s="21" t="s">
        <v>1028</v>
      </c>
      <c r="C128" s="193"/>
      <c r="D128" s="194"/>
      <c r="E128" s="194">
        <f>E129+E130</f>
        <v>0</v>
      </c>
      <c r="F128" s="194">
        <f>F129+F130</f>
        <v>0</v>
      </c>
    </row>
    <row r="129" spans="1:6" s="548" customFormat="1" ht="47.25">
      <c r="A129" s="446" t="s">
        <v>1081</v>
      </c>
      <c r="B129" s="243" t="s">
        <v>1082</v>
      </c>
      <c r="C129" s="244">
        <v>200</v>
      </c>
      <c r="D129" s="245"/>
      <c r="E129" s="245"/>
      <c r="F129" s="245"/>
    </row>
    <row r="130" spans="1:6" s="548" customFormat="1" ht="47.25">
      <c r="A130" s="446" t="s">
        <v>1127</v>
      </c>
      <c r="B130" s="243" t="s">
        <v>1173</v>
      </c>
      <c r="C130" s="244">
        <v>200</v>
      </c>
      <c r="D130" s="245"/>
      <c r="E130" s="245"/>
      <c r="F130" s="245"/>
    </row>
    <row r="131" spans="1:6" s="548" customFormat="1" ht="47.25">
      <c r="A131" s="397" t="s">
        <v>1260</v>
      </c>
      <c r="B131" s="21" t="s">
        <v>1261</v>
      </c>
      <c r="C131" s="193"/>
      <c r="D131" s="245"/>
      <c r="E131" s="194">
        <f>E132</f>
        <v>6440742</v>
      </c>
      <c r="F131" s="194">
        <f>F132</f>
        <v>5367285</v>
      </c>
    </row>
    <row r="132" spans="1:6" s="548" customFormat="1" ht="47.25" customHeight="1">
      <c r="A132" s="397" t="s">
        <v>1262</v>
      </c>
      <c r="B132" s="21" t="s">
        <v>1263</v>
      </c>
      <c r="C132" s="193"/>
      <c r="D132" s="245"/>
      <c r="E132" s="194">
        <f>E133</f>
        <v>6440742</v>
      </c>
      <c r="F132" s="194">
        <f>F133</f>
        <v>5367285</v>
      </c>
    </row>
    <row r="133" spans="1:6" s="548" customFormat="1" ht="79.5" thickBot="1">
      <c r="A133" s="570" t="s">
        <v>1211</v>
      </c>
      <c r="B133" s="398" t="s">
        <v>1433</v>
      </c>
      <c r="C133" s="416">
        <v>400</v>
      </c>
      <c r="D133" s="417"/>
      <c r="E133" s="417">
        <v>6440742</v>
      </c>
      <c r="F133" s="417">
        <v>5367285</v>
      </c>
    </row>
    <row r="134" spans="1:6" ht="32.25" thickBot="1">
      <c r="A134" s="93" t="s">
        <v>720</v>
      </c>
      <c r="B134" s="88" t="s">
        <v>443</v>
      </c>
      <c r="C134" s="89"/>
      <c r="D134" s="168">
        <f>D135+D138</f>
        <v>0</v>
      </c>
      <c r="E134" s="160">
        <f>E135+E138</f>
        <v>863721</v>
      </c>
      <c r="F134" s="160">
        <f>F135+F138</f>
        <v>450000</v>
      </c>
    </row>
    <row r="135" spans="1:6" ht="31.5">
      <c r="A135" s="92" t="s">
        <v>743</v>
      </c>
      <c r="B135" s="84" t="s">
        <v>444</v>
      </c>
      <c r="C135" s="85"/>
      <c r="D135" s="167">
        <f>D137</f>
        <v>0</v>
      </c>
      <c r="E135" s="167">
        <f>E136</f>
        <v>250000</v>
      </c>
      <c r="F135" s="196">
        <f>F136</f>
        <v>250000</v>
      </c>
    </row>
    <row r="136" spans="1:6" ht="31.5">
      <c r="A136" s="81" t="s">
        <v>449</v>
      </c>
      <c r="B136" s="21" t="s">
        <v>445</v>
      </c>
      <c r="C136" s="78"/>
      <c r="D136" s="164"/>
      <c r="E136" s="164">
        <f>E137</f>
        <v>250000</v>
      </c>
      <c r="F136" s="198">
        <f>F137</f>
        <v>250000</v>
      </c>
    </row>
    <row r="137" spans="1:6" ht="63">
      <c r="A137" s="80" t="s">
        <v>739</v>
      </c>
      <c r="B137" s="22" t="s">
        <v>446</v>
      </c>
      <c r="C137" s="79">
        <v>200</v>
      </c>
      <c r="D137" s="143"/>
      <c r="E137" s="143">
        <v>250000</v>
      </c>
      <c r="F137" s="199">
        <v>250000</v>
      </c>
    </row>
    <row r="138" spans="1:6" ht="31.5">
      <c r="A138" s="81" t="s">
        <v>744</v>
      </c>
      <c r="B138" s="21" t="s">
        <v>447</v>
      </c>
      <c r="C138" s="78"/>
      <c r="D138" s="164">
        <f>D140</f>
        <v>0</v>
      </c>
      <c r="E138" s="164">
        <f>E139</f>
        <v>613721</v>
      </c>
      <c r="F138" s="198">
        <f>F139</f>
        <v>200000</v>
      </c>
    </row>
    <row r="139" spans="1:6" ht="31.5">
      <c r="A139" s="81" t="s">
        <v>1014</v>
      </c>
      <c r="B139" s="21" t="s">
        <v>448</v>
      </c>
      <c r="C139" s="78"/>
      <c r="D139" s="164"/>
      <c r="E139" s="164">
        <f>E140+E141</f>
        <v>613721</v>
      </c>
      <c r="F139" s="164">
        <f>F140+F141</f>
        <v>200000</v>
      </c>
    </row>
    <row r="140" spans="1:6" ht="63">
      <c r="A140" s="80" t="s">
        <v>1015</v>
      </c>
      <c r="B140" s="22" t="s">
        <v>450</v>
      </c>
      <c r="C140" s="79">
        <v>200</v>
      </c>
      <c r="D140" s="143"/>
      <c r="E140" s="143">
        <v>164120</v>
      </c>
      <c r="F140" s="199">
        <v>125000</v>
      </c>
    </row>
    <row r="141" spans="1:6" ht="48" thickBot="1">
      <c r="A141" s="80" t="s">
        <v>1016</v>
      </c>
      <c r="B141" s="22" t="s">
        <v>1018</v>
      </c>
      <c r="C141" s="87">
        <v>200</v>
      </c>
      <c r="D141" s="134"/>
      <c r="E141" s="134">
        <v>449601</v>
      </c>
      <c r="F141" s="200">
        <v>75000</v>
      </c>
    </row>
    <row r="142" spans="1:6" ht="32.25" thickBot="1">
      <c r="A142" s="93" t="s">
        <v>721</v>
      </c>
      <c r="B142" s="88" t="s">
        <v>451</v>
      </c>
      <c r="C142" s="89"/>
      <c r="D142" s="168" t="e">
        <f>D143+D155+D180</f>
        <v>#REF!</v>
      </c>
      <c r="E142" s="160">
        <f>E143+E155+E180</f>
        <v>203870174.04</v>
      </c>
      <c r="F142" s="160">
        <f>F143+F155+F180</f>
        <v>209199190.04000002</v>
      </c>
    </row>
    <row r="143" spans="1:6" ht="31.5">
      <c r="A143" s="92" t="s">
        <v>452</v>
      </c>
      <c r="B143" s="84" t="s">
        <v>453</v>
      </c>
      <c r="C143" s="85"/>
      <c r="D143" s="167">
        <f>SUM(D145:D154)</f>
        <v>4676020</v>
      </c>
      <c r="E143" s="167">
        <f>E144</f>
        <v>78650069.53999999</v>
      </c>
      <c r="F143" s="196">
        <f>F144</f>
        <v>80652310.64</v>
      </c>
    </row>
    <row r="144" spans="1:6" ht="31.5">
      <c r="A144" s="81" t="s">
        <v>1029</v>
      </c>
      <c r="B144" s="21" t="s">
        <v>454</v>
      </c>
      <c r="C144" s="78"/>
      <c r="D144" s="164"/>
      <c r="E144" s="164">
        <f>SUM(E145:E154)</f>
        <v>78650069.53999999</v>
      </c>
      <c r="F144" s="198">
        <f>SUM(F145:F154)</f>
        <v>80652310.64</v>
      </c>
    </row>
    <row r="145" spans="1:6" ht="63">
      <c r="A145" s="80" t="s">
        <v>455</v>
      </c>
      <c r="B145" s="22" t="s">
        <v>456</v>
      </c>
      <c r="C145" s="79">
        <v>600</v>
      </c>
      <c r="D145" s="143">
        <v>500000</v>
      </c>
      <c r="E145" s="143">
        <v>4921410.95</v>
      </c>
      <c r="F145" s="199">
        <v>4921410.95</v>
      </c>
    </row>
    <row r="146" spans="1:6" ht="94.5">
      <c r="A146" s="80" t="s">
        <v>768</v>
      </c>
      <c r="B146" s="22" t="s">
        <v>776</v>
      </c>
      <c r="C146" s="79">
        <v>600</v>
      </c>
      <c r="D146" s="143"/>
      <c r="E146" s="143">
        <v>9252157.38</v>
      </c>
      <c r="F146" s="103">
        <v>9252157.38</v>
      </c>
    </row>
    <row r="147" spans="1:6" ht="94.5">
      <c r="A147" s="80" t="s">
        <v>769</v>
      </c>
      <c r="B147" s="22" t="s">
        <v>777</v>
      </c>
      <c r="C147" s="79">
        <v>600</v>
      </c>
      <c r="D147" s="143"/>
      <c r="E147" s="143">
        <v>7407536.34</v>
      </c>
      <c r="F147" s="103">
        <v>7407536.34</v>
      </c>
    </row>
    <row r="148" spans="1:6" ht="94.5">
      <c r="A148" s="80" t="s">
        <v>771</v>
      </c>
      <c r="B148" s="22" t="s">
        <v>778</v>
      </c>
      <c r="C148" s="79">
        <v>600</v>
      </c>
      <c r="D148" s="143"/>
      <c r="E148" s="143"/>
      <c r="F148" s="103"/>
    </row>
    <row r="149" spans="1:6" ht="86.25" customHeight="1">
      <c r="A149" s="80" t="s">
        <v>770</v>
      </c>
      <c r="B149" s="22" t="s">
        <v>779</v>
      </c>
      <c r="C149" s="79">
        <v>600</v>
      </c>
      <c r="D149" s="143"/>
      <c r="E149" s="143">
        <v>6094384.99</v>
      </c>
      <c r="F149" s="103">
        <v>6094384.99</v>
      </c>
    </row>
    <row r="150" spans="1:6" ht="63">
      <c r="A150" s="80" t="s">
        <v>457</v>
      </c>
      <c r="B150" s="22" t="s">
        <v>458</v>
      </c>
      <c r="C150" s="79">
        <v>600</v>
      </c>
      <c r="D150" s="143"/>
      <c r="E150" s="143">
        <v>6474545.58</v>
      </c>
      <c r="F150" s="103">
        <v>6474545.58</v>
      </c>
    </row>
    <row r="151" spans="1:6" ht="78.75">
      <c r="A151" s="80" t="s">
        <v>1159</v>
      </c>
      <c r="B151" s="22" t="s">
        <v>1158</v>
      </c>
      <c r="C151" s="79">
        <v>600</v>
      </c>
      <c r="D151" s="143"/>
      <c r="E151" s="143"/>
      <c r="F151" s="103"/>
    </row>
    <row r="152" spans="1:6" ht="141.75">
      <c r="A152" s="82" t="s">
        <v>796</v>
      </c>
      <c r="B152" s="22" t="s">
        <v>460</v>
      </c>
      <c r="C152" s="79">
        <v>600</v>
      </c>
      <c r="D152" s="143">
        <v>-875880</v>
      </c>
      <c r="E152" s="143">
        <v>488760</v>
      </c>
      <c r="F152" s="103">
        <v>488760</v>
      </c>
    </row>
    <row r="153" spans="1:6" ht="94.5">
      <c r="A153" s="33" t="s">
        <v>795</v>
      </c>
      <c r="B153" s="22" t="s">
        <v>461</v>
      </c>
      <c r="C153" s="79">
        <v>300</v>
      </c>
      <c r="D153" s="143">
        <v>-417348</v>
      </c>
      <c r="E153" s="143">
        <v>1143275.3</v>
      </c>
      <c r="F153" s="103">
        <v>1145621.4</v>
      </c>
    </row>
    <row r="154" spans="1:6" ht="173.25">
      <c r="A154" s="86" t="s">
        <v>462</v>
      </c>
      <c r="B154" s="27" t="s">
        <v>463</v>
      </c>
      <c r="C154" s="87">
        <v>600</v>
      </c>
      <c r="D154" s="134">
        <v>5469248</v>
      </c>
      <c r="E154" s="134">
        <v>42867999</v>
      </c>
      <c r="F154" s="163">
        <v>44867894</v>
      </c>
    </row>
    <row r="155" spans="1:6" ht="31.5">
      <c r="A155" s="197" t="s">
        <v>464</v>
      </c>
      <c r="B155" s="21" t="s">
        <v>465</v>
      </c>
      <c r="C155" s="78"/>
      <c r="D155" s="164">
        <f>SUM(D157:D174)</f>
        <v>987111</v>
      </c>
      <c r="E155" s="164">
        <f>E156+E177</f>
        <v>120276844.25</v>
      </c>
      <c r="F155" s="198">
        <f>F156+F177</f>
        <v>123603619.15</v>
      </c>
    </row>
    <row r="156" spans="1:6" ht="47.25">
      <c r="A156" s="204" t="s">
        <v>1058</v>
      </c>
      <c r="B156" s="21" t="s">
        <v>466</v>
      </c>
      <c r="C156" s="78"/>
      <c r="D156" s="164"/>
      <c r="E156" s="164">
        <f>SUM(E157:E176)</f>
        <v>120176844.25</v>
      </c>
      <c r="F156" s="198">
        <f>SUM(F157:F176)</f>
        <v>123503619.15</v>
      </c>
    </row>
    <row r="157" spans="1:6" ht="63">
      <c r="A157" s="33" t="s">
        <v>467</v>
      </c>
      <c r="B157" s="22" t="s">
        <v>468</v>
      </c>
      <c r="C157" s="79">
        <v>600</v>
      </c>
      <c r="D157" s="143"/>
      <c r="E157" s="143">
        <v>8706711.44</v>
      </c>
      <c r="F157" s="199">
        <v>8706711.44</v>
      </c>
    </row>
    <row r="158" spans="1:6" ht="94.5">
      <c r="A158" s="33" t="s">
        <v>772</v>
      </c>
      <c r="B158" s="22" t="s">
        <v>780</v>
      </c>
      <c r="C158" s="79">
        <v>600</v>
      </c>
      <c r="D158" s="143"/>
      <c r="E158" s="143">
        <v>4577616.47</v>
      </c>
      <c r="F158" s="199">
        <v>4577616.47</v>
      </c>
    </row>
    <row r="159" spans="1:6" ht="78.75">
      <c r="A159" s="33" t="s">
        <v>773</v>
      </c>
      <c r="B159" s="22" t="s">
        <v>781</v>
      </c>
      <c r="C159" s="79">
        <v>600</v>
      </c>
      <c r="D159" s="143"/>
      <c r="E159" s="143">
        <v>8253668.38</v>
      </c>
      <c r="F159" s="199">
        <v>8253668.38</v>
      </c>
    </row>
    <row r="160" spans="1:6" ht="78.75">
      <c r="A160" s="33" t="s">
        <v>774</v>
      </c>
      <c r="B160" s="22" t="s">
        <v>782</v>
      </c>
      <c r="C160" s="79">
        <v>600</v>
      </c>
      <c r="D160" s="143"/>
      <c r="E160" s="143"/>
      <c r="F160" s="199"/>
    </row>
    <row r="161" spans="1:6" ht="78.75">
      <c r="A161" s="33" t="s">
        <v>775</v>
      </c>
      <c r="B161" s="22" t="s">
        <v>783</v>
      </c>
      <c r="C161" s="79">
        <v>600</v>
      </c>
      <c r="D161" s="143"/>
      <c r="E161" s="143">
        <v>6978539.87</v>
      </c>
      <c r="F161" s="199">
        <v>6978539.87</v>
      </c>
    </row>
    <row r="162" spans="1:6" ht="63">
      <c r="A162" s="116" t="s">
        <v>614</v>
      </c>
      <c r="B162" s="22" t="s">
        <v>615</v>
      </c>
      <c r="C162" s="79">
        <v>600</v>
      </c>
      <c r="D162" s="143"/>
      <c r="E162" s="143">
        <v>1652400</v>
      </c>
      <c r="F162" s="199">
        <v>1652400</v>
      </c>
    </row>
    <row r="163" spans="1:6" ht="78.75">
      <c r="A163" s="408" t="s">
        <v>1176</v>
      </c>
      <c r="B163" s="22" t="s">
        <v>1106</v>
      </c>
      <c r="C163" s="79">
        <v>600</v>
      </c>
      <c r="D163" s="143"/>
      <c r="E163" s="143"/>
      <c r="F163" s="199"/>
    </row>
    <row r="164" spans="1:6" ht="78.75">
      <c r="A164" s="408" t="s">
        <v>1175</v>
      </c>
      <c r="B164" s="22" t="s">
        <v>1106</v>
      </c>
      <c r="C164" s="79">
        <v>200</v>
      </c>
      <c r="D164" s="143"/>
      <c r="E164" s="143"/>
      <c r="F164" s="199"/>
    </row>
    <row r="165" spans="1:6" ht="78.75">
      <c r="A165" s="33" t="s">
        <v>469</v>
      </c>
      <c r="B165" s="22" t="s">
        <v>470</v>
      </c>
      <c r="C165" s="79">
        <v>100</v>
      </c>
      <c r="D165" s="143"/>
      <c r="E165" s="143">
        <v>3973997.06</v>
      </c>
      <c r="F165" s="199">
        <v>3973997.06</v>
      </c>
    </row>
    <row r="166" spans="1:6" ht="47.25">
      <c r="A166" s="33" t="s">
        <v>648</v>
      </c>
      <c r="B166" s="22" t="s">
        <v>470</v>
      </c>
      <c r="C166" s="79">
        <v>200</v>
      </c>
      <c r="D166" s="143">
        <v>-745000</v>
      </c>
      <c r="E166" s="143">
        <v>10583311.17</v>
      </c>
      <c r="F166" s="103">
        <v>10583311.17</v>
      </c>
    </row>
    <row r="167" spans="1:6" ht="31.5">
      <c r="A167" s="33" t="s">
        <v>471</v>
      </c>
      <c r="B167" s="22" t="s">
        <v>470</v>
      </c>
      <c r="C167" s="79">
        <v>800</v>
      </c>
      <c r="D167" s="143"/>
      <c r="E167" s="143">
        <v>177272.86</v>
      </c>
      <c r="F167" s="103">
        <v>177272.86</v>
      </c>
    </row>
    <row r="168" spans="1:6" ht="63">
      <c r="A168" s="116" t="s">
        <v>649</v>
      </c>
      <c r="B168" s="22" t="s">
        <v>616</v>
      </c>
      <c r="C168" s="79">
        <v>200</v>
      </c>
      <c r="D168" s="143"/>
      <c r="E168" s="143">
        <v>278800</v>
      </c>
      <c r="F168" s="103">
        <v>278800</v>
      </c>
    </row>
    <row r="169" spans="1:6" ht="63">
      <c r="A169" s="33" t="s">
        <v>650</v>
      </c>
      <c r="B169" s="22" t="s">
        <v>472</v>
      </c>
      <c r="C169" s="79">
        <v>200</v>
      </c>
      <c r="D169" s="143">
        <v>745000</v>
      </c>
      <c r="E169" s="143">
        <v>1416000</v>
      </c>
      <c r="F169" s="103">
        <v>1416000</v>
      </c>
    </row>
    <row r="170" spans="1:6" ht="110.25">
      <c r="A170" s="80" t="s">
        <v>797</v>
      </c>
      <c r="B170" s="22" t="s">
        <v>473</v>
      </c>
      <c r="C170" s="79">
        <v>200</v>
      </c>
      <c r="D170" s="143">
        <v>-370500</v>
      </c>
      <c r="E170" s="143">
        <v>69428</v>
      </c>
      <c r="F170" s="103">
        <v>69428</v>
      </c>
    </row>
    <row r="171" spans="1:6" ht="94.5">
      <c r="A171" s="94" t="s">
        <v>795</v>
      </c>
      <c r="B171" s="27" t="s">
        <v>662</v>
      </c>
      <c r="C171" s="87">
        <v>300</v>
      </c>
      <c r="D171" s="134"/>
      <c r="E171" s="134">
        <v>131179</v>
      </c>
      <c r="F171" s="163">
        <v>128832.9</v>
      </c>
    </row>
    <row r="172" spans="1:6" ht="204.75">
      <c r="A172" s="33" t="s">
        <v>798</v>
      </c>
      <c r="B172" s="22" t="s">
        <v>474</v>
      </c>
      <c r="C172" s="79">
        <v>100</v>
      </c>
      <c r="D172" s="143"/>
      <c r="E172" s="143">
        <v>14254284</v>
      </c>
      <c r="F172" s="103">
        <v>14929201</v>
      </c>
    </row>
    <row r="173" spans="1:6" ht="157.5">
      <c r="A173" s="33" t="s">
        <v>799</v>
      </c>
      <c r="B173" s="22" t="s">
        <v>474</v>
      </c>
      <c r="C173" s="79">
        <v>200</v>
      </c>
      <c r="D173" s="143"/>
      <c r="E173" s="143">
        <v>162328</v>
      </c>
      <c r="F173" s="103">
        <v>162328</v>
      </c>
    </row>
    <row r="174" spans="1:6" ht="173.25">
      <c r="A174" s="33" t="s">
        <v>800</v>
      </c>
      <c r="B174" s="22" t="s">
        <v>474</v>
      </c>
      <c r="C174" s="79">
        <v>600</v>
      </c>
      <c r="D174" s="143">
        <v>1357611</v>
      </c>
      <c r="E174" s="143">
        <v>58961308</v>
      </c>
      <c r="F174" s="103">
        <v>61615512</v>
      </c>
    </row>
    <row r="175" spans="1:6" ht="78.75">
      <c r="A175" s="100" t="s">
        <v>1107</v>
      </c>
      <c r="B175" s="22" t="s">
        <v>1104</v>
      </c>
      <c r="C175" s="87">
        <v>200</v>
      </c>
      <c r="D175" s="143"/>
      <c r="E175" s="143"/>
      <c r="F175" s="103"/>
    </row>
    <row r="176" spans="1:6" ht="78.75">
      <c r="A176" s="100" t="s">
        <v>1108</v>
      </c>
      <c r="B176" s="22" t="s">
        <v>1104</v>
      </c>
      <c r="C176" s="87">
        <v>600</v>
      </c>
      <c r="D176" s="143"/>
      <c r="E176" s="143"/>
      <c r="F176" s="103"/>
    </row>
    <row r="177" spans="1:6" ht="47.25">
      <c r="A177" s="405" t="s">
        <v>1059</v>
      </c>
      <c r="B177" s="192" t="s">
        <v>944</v>
      </c>
      <c r="C177" s="356"/>
      <c r="D177" s="194"/>
      <c r="E177" s="194">
        <f>E178+E179</f>
        <v>100000</v>
      </c>
      <c r="F177" s="357">
        <f>F178+F179</f>
        <v>100000</v>
      </c>
    </row>
    <row r="178" spans="1:6" ht="63">
      <c r="A178" s="297" t="s">
        <v>1112</v>
      </c>
      <c r="B178" s="27" t="s">
        <v>1122</v>
      </c>
      <c r="C178" s="87">
        <v>600</v>
      </c>
      <c r="D178" s="143"/>
      <c r="E178" s="143"/>
      <c r="F178" s="103"/>
    </row>
    <row r="179" spans="1:6" ht="63">
      <c r="A179" s="297" t="s">
        <v>1174</v>
      </c>
      <c r="B179" s="27" t="s">
        <v>1123</v>
      </c>
      <c r="C179" s="87">
        <v>600</v>
      </c>
      <c r="D179" s="143"/>
      <c r="E179" s="143">
        <v>100000</v>
      </c>
      <c r="F179" s="103">
        <v>100000</v>
      </c>
    </row>
    <row r="180" spans="1:6" ht="31.5">
      <c r="A180" s="197" t="s">
        <v>475</v>
      </c>
      <c r="B180" s="21" t="s">
        <v>476</v>
      </c>
      <c r="C180" s="78"/>
      <c r="D180" s="164" t="e">
        <f>D182+#REF!+D184</f>
        <v>#REF!</v>
      </c>
      <c r="E180" s="164">
        <f>E181</f>
        <v>4943260.25</v>
      </c>
      <c r="F180" s="198">
        <f>F181</f>
        <v>4943260.25</v>
      </c>
    </row>
    <row r="181" spans="1:6" ht="31.5">
      <c r="A181" s="197" t="s">
        <v>1030</v>
      </c>
      <c r="B181" s="21" t="s">
        <v>477</v>
      </c>
      <c r="C181" s="78"/>
      <c r="D181" s="164"/>
      <c r="E181" s="164">
        <f>SUM(E182:E184)</f>
        <v>4943260.25</v>
      </c>
      <c r="F181" s="198">
        <f>SUM(F182:F184)</f>
        <v>4943260.25</v>
      </c>
    </row>
    <row r="182" spans="1:6" ht="78.75">
      <c r="A182" s="33" t="s">
        <v>478</v>
      </c>
      <c r="B182" s="22" t="s">
        <v>479</v>
      </c>
      <c r="C182" s="79">
        <v>600</v>
      </c>
      <c r="D182" s="143"/>
      <c r="E182" s="143">
        <v>4943260.25</v>
      </c>
      <c r="F182" s="199">
        <v>4943260.25</v>
      </c>
    </row>
    <row r="183" spans="1:6" ht="83.25" customHeight="1">
      <c r="A183" s="86" t="s">
        <v>946</v>
      </c>
      <c r="B183" s="27" t="s">
        <v>947</v>
      </c>
      <c r="C183" s="87">
        <v>600</v>
      </c>
      <c r="D183" s="134"/>
      <c r="E183" s="134"/>
      <c r="F183" s="163"/>
    </row>
    <row r="184" spans="1:6" ht="95.25" thickBot="1">
      <c r="A184" s="86" t="s">
        <v>792</v>
      </c>
      <c r="B184" s="27" t="s">
        <v>480</v>
      </c>
      <c r="C184" s="87">
        <v>600</v>
      </c>
      <c r="D184" s="134">
        <v>451896</v>
      </c>
      <c r="E184" s="134"/>
      <c r="F184" s="163"/>
    </row>
    <row r="185" spans="1:6" ht="48" thickBot="1">
      <c r="A185" s="153" t="s">
        <v>722</v>
      </c>
      <c r="B185" s="88" t="s">
        <v>481</v>
      </c>
      <c r="C185" s="89"/>
      <c r="D185" s="168" t="e">
        <f>D186+#REF!+#REF!</f>
        <v>#REF!</v>
      </c>
      <c r="E185" s="168">
        <f>E186</f>
        <v>96000</v>
      </c>
      <c r="F185" s="90">
        <f>F186+F189</f>
        <v>96000</v>
      </c>
    </row>
    <row r="186" spans="1:6" ht="37.5" customHeight="1">
      <c r="A186" s="83" t="s">
        <v>951</v>
      </c>
      <c r="B186" s="84" t="s">
        <v>482</v>
      </c>
      <c r="C186" s="85"/>
      <c r="D186" s="167">
        <f>D188</f>
        <v>0</v>
      </c>
      <c r="E186" s="167">
        <f>E187</f>
        <v>96000</v>
      </c>
      <c r="F186" s="196">
        <f>F187</f>
        <v>96000</v>
      </c>
    </row>
    <row r="187" spans="1:6" ht="47.25">
      <c r="A187" s="197" t="s">
        <v>952</v>
      </c>
      <c r="B187" s="21" t="s">
        <v>483</v>
      </c>
      <c r="C187" s="78"/>
      <c r="D187" s="164"/>
      <c r="E187" s="164">
        <f>SUM(E188:E192)</f>
        <v>96000</v>
      </c>
      <c r="F187" s="198">
        <f>SUM(F188)</f>
        <v>96000</v>
      </c>
    </row>
    <row r="188" spans="1:6" ht="78.75">
      <c r="A188" s="100" t="s">
        <v>998</v>
      </c>
      <c r="B188" s="22" t="s">
        <v>484</v>
      </c>
      <c r="C188" s="79">
        <v>200</v>
      </c>
      <c r="D188" s="143"/>
      <c r="E188" s="143">
        <v>96000</v>
      </c>
      <c r="F188" s="143">
        <v>96000</v>
      </c>
    </row>
    <row r="189" spans="1:6" ht="47.25">
      <c r="A189" s="231" t="s">
        <v>953</v>
      </c>
      <c r="B189" s="21" t="s">
        <v>955</v>
      </c>
      <c r="C189" s="193"/>
      <c r="D189" s="194"/>
      <c r="E189" s="194">
        <f>E190</f>
        <v>0</v>
      </c>
      <c r="F189" s="194">
        <f>F190</f>
        <v>0</v>
      </c>
    </row>
    <row r="190" spans="1:6" ht="47.25">
      <c r="A190" s="231" t="s">
        <v>954</v>
      </c>
      <c r="B190" s="21" t="s">
        <v>956</v>
      </c>
      <c r="C190" s="193"/>
      <c r="D190" s="194"/>
      <c r="E190" s="194">
        <f>E191+E192</f>
        <v>0</v>
      </c>
      <c r="F190" s="194">
        <f>SUM(F191:F192)</f>
        <v>0</v>
      </c>
    </row>
    <row r="191" spans="1:6" ht="71.25" customHeight="1">
      <c r="A191" s="100" t="s">
        <v>651</v>
      </c>
      <c r="B191" s="22" t="s">
        <v>957</v>
      </c>
      <c r="C191" s="79">
        <v>200</v>
      </c>
      <c r="D191" s="143"/>
      <c r="E191" s="143"/>
      <c r="F191" s="143"/>
    </row>
    <row r="192" spans="1:6" ht="79.5" thickBot="1">
      <c r="A192" s="100" t="s">
        <v>598</v>
      </c>
      <c r="B192" s="22" t="s">
        <v>958</v>
      </c>
      <c r="C192" s="79">
        <v>600</v>
      </c>
      <c r="D192" s="143"/>
      <c r="E192" s="143"/>
      <c r="F192" s="143"/>
    </row>
    <row r="193" spans="1:6" ht="32.25" thickBot="1">
      <c r="A193" s="153" t="s">
        <v>723</v>
      </c>
      <c r="B193" s="88" t="s">
        <v>485</v>
      </c>
      <c r="C193" s="89"/>
      <c r="D193" s="168">
        <f>D194</f>
        <v>0</v>
      </c>
      <c r="E193" s="160">
        <f>E194+E199</f>
        <v>3993000</v>
      </c>
      <c r="F193" s="160">
        <f>F194+F199</f>
        <v>3993000</v>
      </c>
    </row>
    <row r="194" spans="1:6" ht="31.5">
      <c r="A194" s="83" t="s">
        <v>1031</v>
      </c>
      <c r="B194" s="84" t="s">
        <v>486</v>
      </c>
      <c r="C194" s="85"/>
      <c r="D194" s="167">
        <f>SUM(D196:D198)</f>
        <v>0</v>
      </c>
      <c r="E194" s="167">
        <f>E195</f>
        <v>3993000</v>
      </c>
      <c r="F194" s="196">
        <f>F195</f>
        <v>3993000</v>
      </c>
    </row>
    <row r="195" spans="1:6" ht="31.5">
      <c r="A195" s="197" t="s">
        <v>1111</v>
      </c>
      <c r="B195" s="21" t="s">
        <v>487</v>
      </c>
      <c r="C195" s="78"/>
      <c r="D195" s="164"/>
      <c r="E195" s="164">
        <f>SUM(E196:E198)</f>
        <v>3993000</v>
      </c>
      <c r="F195" s="198">
        <f>SUM(F196:F198)</f>
        <v>3993000</v>
      </c>
    </row>
    <row r="196" spans="1:6" ht="94.5">
      <c r="A196" s="33" t="s">
        <v>587</v>
      </c>
      <c r="B196" s="22" t="s">
        <v>489</v>
      </c>
      <c r="C196" s="79">
        <v>100</v>
      </c>
      <c r="D196" s="143">
        <v>56705</v>
      </c>
      <c r="E196" s="143">
        <v>3687757.6</v>
      </c>
      <c r="F196" s="199">
        <v>3687757.6</v>
      </c>
    </row>
    <row r="197" spans="1:6" ht="57.75" customHeight="1">
      <c r="A197" s="33" t="s">
        <v>652</v>
      </c>
      <c r="B197" s="22" t="s">
        <v>489</v>
      </c>
      <c r="C197" s="79">
        <v>200</v>
      </c>
      <c r="D197" s="143">
        <v>-50705</v>
      </c>
      <c r="E197" s="143">
        <v>305242.4</v>
      </c>
      <c r="F197" s="103">
        <v>305242.4</v>
      </c>
    </row>
    <row r="198" spans="1:6" ht="47.25">
      <c r="A198" s="100" t="s">
        <v>488</v>
      </c>
      <c r="B198" s="22" t="s">
        <v>489</v>
      </c>
      <c r="C198" s="79">
        <v>800</v>
      </c>
      <c r="D198" s="143">
        <v>-6000</v>
      </c>
      <c r="E198" s="143"/>
      <c r="F198" s="143"/>
    </row>
    <row r="199" spans="1:6" ht="31.5">
      <c r="A199" s="83" t="s">
        <v>1284</v>
      </c>
      <c r="B199" s="84" t="s">
        <v>1286</v>
      </c>
      <c r="C199" s="193"/>
      <c r="D199" s="143"/>
      <c r="E199" s="194">
        <f>E200</f>
        <v>0</v>
      </c>
      <c r="F199" s="194">
        <f>F200</f>
        <v>0</v>
      </c>
    </row>
    <row r="200" spans="1:6" ht="31.5">
      <c r="A200" s="197" t="s">
        <v>1285</v>
      </c>
      <c r="B200" s="21" t="s">
        <v>1287</v>
      </c>
      <c r="C200" s="193"/>
      <c r="D200" s="143"/>
      <c r="E200" s="194">
        <f>E201</f>
        <v>0</v>
      </c>
      <c r="F200" s="194">
        <f>F201</f>
        <v>0</v>
      </c>
    </row>
    <row r="201" spans="1:6" ht="48" thickBot="1">
      <c r="A201" s="224" t="s">
        <v>1288</v>
      </c>
      <c r="B201" s="27" t="s">
        <v>1289</v>
      </c>
      <c r="C201" s="87">
        <v>200</v>
      </c>
      <c r="D201" s="134"/>
      <c r="E201" s="417"/>
      <c r="F201" s="417"/>
    </row>
    <row r="202" spans="1:6" ht="63.75" thickBot="1">
      <c r="A202" s="153" t="s">
        <v>977</v>
      </c>
      <c r="B202" s="88" t="s">
        <v>490</v>
      </c>
      <c r="C202" s="89"/>
      <c r="D202" s="168" t="e">
        <f>D203+D222+#REF!</f>
        <v>#REF!</v>
      </c>
      <c r="E202" s="160">
        <f>E203+E222+E229</f>
        <v>3225087</v>
      </c>
      <c r="F202" s="160">
        <f>F203+F222+F229</f>
        <v>3202847</v>
      </c>
    </row>
    <row r="203" spans="1:6" ht="47.25">
      <c r="A203" s="83" t="s">
        <v>491</v>
      </c>
      <c r="B203" s="84" t="s">
        <v>492</v>
      </c>
      <c r="C203" s="85"/>
      <c r="D203" s="167">
        <f>D205</f>
        <v>0</v>
      </c>
      <c r="E203" s="167">
        <f>E204+E212+E219</f>
        <v>1734807.5</v>
      </c>
      <c r="F203" s="196">
        <f>F204+F212+F219</f>
        <v>1712567.5</v>
      </c>
    </row>
    <row r="204" spans="1:6" ht="21.75" customHeight="1">
      <c r="A204" s="204" t="s">
        <v>494</v>
      </c>
      <c r="B204" s="21" t="s">
        <v>493</v>
      </c>
      <c r="C204" s="78"/>
      <c r="D204" s="164"/>
      <c r="E204" s="164">
        <f>SUM(E205:E211)</f>
        <v>933500</v>
      </c>
      <c r="F204" s="198">
        <f>SUM(F205:F211)</f>
        <v>933500</v>
      </c>
    </row>
    <row r="205" spans="1:6" ht="66.75" customHeight="1">
      <c r="A205" s="33" t="s">
        <v>765</v>
      </c>
      <c r="B205" s="22" t="s">
        <v>495</v>
      </c>
      <c r="C205" s="79">
        <v>600</v>
      </c>
      <c r="D205" s="143"/>
      <c r="E205" s="143">
        <v>350000</v>
      </c>
      <c r="F205" s="199">
        <v>350000</v>
      </c>
    </row>
    <row r="206" spans="1:6" ht="94.5">
      <c r="A206" s="33" t="s">
        <v>814</v>
      </c>
      <c r="B206" s="22" t="s">
        <v>766</v>
      </c>
      <c r="C206" s="79">
        <v>100</v>
      </c>
      <c r="D206" s="143"/>
      <c r="E206" s="143">
        <v>56000</v>
      </c>
      <c r="F206" s="103">
        <v>56000</v>
      </c>
    </row>
    <row r="207" spans="1:6" ht="63">
      <c r="A207" s="33" t="s">
        <v>653</v>
      </c>
      <c r="B207" s="22" t="s">
        <v>815</v>
      </c>
      <c r="C207" s="79">
        <v>200</v>
      </c>
      <c r="D207" s="143"/>
      <c r="E207" s="143">
        <v>65500</v>
      </c>
      <c r="F207" s="103">
        <v>65500</v>
      </c>
    </row>
    <row r="208" spans="1:6" ht="63">
      <c r="A208" s="33" t="s">
        <v>1126</v>
      </c>
      <c r="B208" s="22" t="s">
        <v>815</v>
      </c>
      <c r="C208" s="79">
        <v>600</v>
      </c>
      <c r="D208" s="143"/>
      <c r="E208" s="143"/>
      <c r="F208" s="103"/>
    </row>
    <row r="209" spans="1:6" ht="71.25" customHeight="1">
      <c r="A209" s="33" t="s">
        <v>841</v>
      </c>
      <c r="B209" s="22" t="s">
        <v>815</v>
      </c>
      <c r="C209" s="79">
        <v>200</v>
      </c>
      <c r="D209" s="143"/>
      <c r="E209" s="143">
        <v>57750</v>
      </c>
      <c r="F209" s="103">
        <v>57750</v>
      </c>
    </row>
    <row r="210" spans="1:6" ht="78.75">
      <c r="A210" s="33" t="s">
        <v>842</v>
      </c>
      <c r="B210" s="22" t="s">
        <v>815</v>
      </c>
      <c r="C210" s="79">
        <v>600</v>
      </c>
      <c r="D210" s="143"/>
      <c r="E210" s="143">
        <v>358050</v>
      </c>
      <c r="F210" s="103">
        <v>358050</v>
      </c>
    </row>
    <row r="211" spans="1:6" ht="78.75">
      <c r="A211" s="80" t="s">
        <v>980</v>
      </c>
      <c r="B211" s="22" t="s">
        <v>496</v>
      </c>
      <c r="C211" s="79">
        <v>600</v>
      </c>
      <c r="D211" s="143"/>
      <c r="E211" s="143">
        <v>46200</v>
      </c>
      <c r="F211" s="199">
        <v>46200</v>
      </c>
    </row>
    <row r="212" spans="1:6" ht="31.5">
      <c r="A212" s="201" t="s">
        <v>392</v>
      </c>
      <c r="B212" s="192" t="s">
        <v>735</v>
      </c>
      <c r="C212" s="194"/>
      <c r="D212" s="194"/>
      <c r="E212" s="194">
        <f>SUM(E213:E218)</f>
        <v>786307.5</v>
      </c>
      <c r="F212" s="202">
        <f>SUM(F213:F218)</f>
        <v>764067.5</v>
      </c>
    </row>
    <row r="213" spans="1:6" ht="63">
      <c r="A213" s="80" t="s">
        <v>641</v>
      </c>
      <c r="B213" s="22" t="s">
        <v>736</v>
      </c>
      <c r="C213" s="79">
        <v>200</v>
      </c>
      <c r="D213" s="143">
        <v>320000</v>
      </c>
      <c r="E213" s="143">
        <v>350000</v>
      </c>
      <c r="F213" s="103">
        <v>350000</v>
      </c>
    </row>
    <row r="214" spans="1:6" ht="47.25">
      <c r="A214" s="80" t="s">
        <v>1214</v>
      </c>
      <c r="B214" s="22" t="s">
        <v>761</v>
      </c>
      <c r="C214" s="79">
        <v>200</v>
      </c>
      <c r="D214" s="143"/>
      <c r="E214" s="143">
        <v>10000</v>
      </c>
      <c r="F214" s="103"/>
    </row>
    <row r="215" spans="1:6" ht="63.75" customHeight="1">
      <c r="A215" s="80" t="s">
        <v>1145</v>
      </c>
      <c r="B215" s="22" t="s">
        <v>1129</v>
      </c>
      <c r="C215" s="79">
        <v>200</v>
      </c>
      <c r="D215" s="143"/>
      <c r="E215" s="143">
        <v>12240</v>
      </c>
      <c r="F215" s="103"/>
    </row>
    <row r="216" spans="1:6" ht="47.25">
      <c r="A216" s="80" t="s">
        <v>642</v>
      </c>
      <c r="B216" s="22" t="s">
        <v>737</v>
      </c>
      <c r="C216" s="79">
        <v>200</v>
      </c>
      <c r="D216" s="143">
        <v>10975</v>
      </c>
      <c r="E216" s="143">
        <v>10809.5</v>
      </c>
      <c r="F216" s="103">
        <v>10809.5</v>
      </c>
    </row>
    <row r="217" spans="1:6" ht="94.5">
      <c r="A217" s="80" t="s">
        <v>393</v>
      </c>
      <c r="B217" s="22" t="s">
        <v>738</v>
      </c>
      <c r="C217" s="79">
        <v>100</v>
      </c>
      <c r="D217" s="143">
        <v>383500</v>
      </c>
      <c r="E217" s="143">
        <v>399528</v>
      </c>
      <c r="F217" s="103">
        <v>399528</v>
      </c>
    </row>
    <row r="218" spans="1:6" ht="63">
      <c r="A218" s="80" t="s">
        <v>643</v>
      </c>
      <c r="B218" s="22" t="s">
        <v>738</v>
      </c>
      <c r="C218" s="79">
        <v>200</v>
      </c>
      <c r="D218" s="143">
        <v>63370</v>
      </c>
      <c r="E218" s="143">
        <v>3730</v>
      </c>
      <c r="F218" s="199">
        <v>3730</v>
      </c>
    </row>
    <row r="219" spans="1:6" ht="31.5">
      <c r="A219" s="197" t="s">
        <v>1165</v>
      </c>
      <c r="B219" s="192" t="s">
        <v>1168</v>
      </c>
      <c r="C219" s="193"/>
      <c r="D219" s="194"/>
      <c r="E219" s="194">
        <f>E220+E221</f>
        <v>15000</v>
      </c>
      <c r="F219" s="194">
        <f>F220+F221</f>
        <v>15000</v>
      </c>
    </row>
    <row r="220" spans="1:6" ht="49.5" customHeight="1">
      <c r="A220" s="80" t="s">
        <v>1434</v>
      </c>
      <c r="B220" s="22" t="s">
        <v>1169</v>
      </c>
      <c r="C220" s="79">
        <v>200</v>
      </c>
      <c r="D220" s="143"/>
      <c r="E220" s="143">
        <v>9000</v>
      </c>
      <c r="F220" s="143">
        <v>9000</v>
      </c>
    </row>
    <row r="221" spans="1:6" ht="65.25" customHeight="1">
      <c r="A221" s="80" t="s">
        <v>1435</v>
      </c>
      <c r="B221" s="22" t="s">
        <v>1436</v>
      </c>
      <c r="C221" s="79">
        <v>200</v>
      </c>
      <c r="D221" s="143"/>
      <c r="E221" s="143">
        <v>6000</v>
      </c>
      <c r="F221" s="143">
        <v>6000</v>
      </c>
    </row>
    <row r="222" spans="1:6" ht="31.5">
      <c r="A222" s="197" t="s">
        <v>497</v>
      </c>
      <c r="B222" s="21" t="s">
        <v>498</v>
      </c>
      <c r="C222" s="78"/>
      <c r="D222" s="164">
        <f>D224</f>
        <v>0</v>
      </c>
      <c r="E222" s="164">
        <f>E223+E225</f>
        <v>61400</v>
      </c>
      <c r="F222" s="198">
        <f>F223+F225</f>
        <v>61400</v>
      </c>
    </row>
    <row r="223" spans="1:6" ht="47.25">
      <c r="A223" s="197" t="s">
        <v>1166</v>
      </c>
      <c r="B223" s="21" t="s">
        <v>499</v>
      </c>
      <c r="C223" s="78"/>
      <c r="D223" s="164"/>
      <c r="E223" s="164">
        <f>E224</f>
        <v>4000</v>
      </c>
      <c r="F223" s="198">
        <f>F224</f>
        <v>4000</v>
      </c>
    </row>
    <row r="224" spans="1:6" ht="63">
      <c r="A224" s="100" t="s">
        <v>1167</v>
      </c>
      <c r="B224" s="22" t="s">
        <v>500</v>
      </c>
      <c r="C224" s="79">
        <v>200</v>
      </c>
      <c r="D224" s="143"/>
      <c r="E224" s="143">
        <v>4000</v>
      </c>
      <c r="F224" s="143">
        <v>4000</v>
      </c>
    </row>
    <row r="225" spans="1:6" ht="31.5">
      <c r="A225" s="231" t="s">
        <v>1037</v>
      </c>
      <c r="B225" s="21" t="s">
        <v>999</v>
      </c>
      <c r="C225" s="78"/>
      <c r="D225" s="143"/>
      <c r="E225" s="194">
        <f>SUM(E226:E228)</f>
        <v>57400</v>
      </c>
      <c r="F225" s="194">
        <f>SUM(F226:F228)</f>
        <v>57400</v>
      </c>
    </row>
    <row r="226" spans="1:6" ht="108" customHeight="1">
      <c r="A226" s="100" t="s">
        <v>1090</v>
      </c>
      <c r="B226" s="22" t="s">
        <v>1000</v>
      </c>
      <c r="C226" s="79">
        <v>100</v>
      </c>
      <c r="D226" s="143"/>
      <c r="E226" s="143">
        <v>15000</v>
      </c>
      <c r="F226" s="143">
        <v>15000</v>
      </c>
    </row>
    <row r="227" spans="1:6" ht="69" customHeight="1">
      <c r="A227" s="100" t="s">
        <v>1091</v>
      </c>
      <c r="B227" s="22" t="s">
        <v>1092</v>
      </c>
      <c r="C227" s="87">
        <v>200</v>
      </c>
      <c r="D227" s="134"/>
      <c r="E227" s="134">
        <v>5000</v>
      </c>
      <c r="F227" s="134">
        <v>5000</v>
      </c>
    </row>
    <row r="228" spans="1:6" ht="69" customHeight="1">
      <c r="A228" s="224" t="s">
        <v>1057</v>
      </c>
      <c r="B228" s="27" t="s">
        <v>1047</v>
      </c>
      <c r="C228" s="87">
        <v>200</v>
      </c>
      <c r="D228" s="134"/>
      <c r="E228" s="134">
        <v>37400</v>
      </c>
      <c r="F228" s="134">
        <v>37400</v>
      </c>
    </row>
    <row r="229" spans="1:6" ht="31.5">
      <c r="A229" s="197" t="s">
        <v>1133</v>
      </c>
      <c r="B229" s="21" t="s">
        <v>1131</v>
      </c>
      <c r="C229" s="78"/>
      <c r="D229" s="164">
        <f>D231</f>
        <v>0</v>
      </c>
      <c r="E229" s="164">
        <f>E230</f>
        <v>1428879.5</v>
      </c>
      <c r="F229" s="198">
        <f>F230</f>
        <v>1428879.5</v>
      </c>
    </row>
    <row r="230" spans="1:6" ht="31.5">
      <c r="A230" s="197" t="s">
        <v>1134</v>
      </c>
      <c r="B230" s="21" t="s">
        <v>1132</v>
      </c>
      <c r="C230" s="78"/>
      <c r="D230" s="164"/>
      <c r="E230" s="164">
        <f>E231+E232+E233</f>
        <v>1428879.5</v>
      </c>
      <c r="F230" s="164">
        <f>F231+F232+F233</f>
        <v>1428879.5</v>
      </c>
    </row>
    <row r="231" spans="1:6" ht="94.5">
      <c r="A231" s="100" t="s">
        <v>1136</v>
      </c>
      <c r="B231" s="22" t="s">
        <v>1138</v>
      </c>
      <c r="C231" s="79">
        <v>100</v>
      </c>
      <c r="D231" s="143"/>
      <c r="E231" s="143">
        <v>1356006.96</v>
      </c>
      <c r="F231" s="143">
        <v>1356006.96</v>
      </c>
    </row>
    <row r="232" spans="1:6" ht="47.25">
      <c r="A232" s="100" t="s">
        <v>1135</v>
      </c>
      <c r="B232" s="22" t="s">
        <v>1138</v>
      </c>
      <c r="C232" s="79">
        <v>200</v>
      </c>
      <c r="D232" s="143"/>
      <c r="E232" s="143">
        <v>72872.54</v>
      </c>
      <c r="F232" s="143">
        <v>72872.54</v>
      </c>
    </row>
    <row r="233" spans="1:6" ht="48" thickBot="1">
      <c r="A233" s="100" t="s">
        <v>1137</v>
      </c>
      <c r="B233" s="22" t="s">
        <v>1138</v>
      </c>
      <c r="C233" s="79">
        <v>800</v>
      </c>
      <c r="D233" s="143"/>
      <c r="E233" s="143"/>
      <c r="F233" s="143"/>
    </row>
    <row r="234" spans="1:6" ht="32.25" thickBot="1">
      <c r="A234" s="153" t="s">
        <v>978</v>
      </c>
      <c r="B234" s="88" t="s">
        <v>501</v>
      </c>
      <c r="C234" s="89"/>
      <c r="D234" s="168" t="e">
        <f>D235+D23+#REF!</f>
        <v>#REF!</v>
      </c>
      <c r="E234" s="160">
        <f>E235</f>
        <v>29000</v>
      </c>
      <c r="F234" s="160">
        <f>F235</f>
        <v>2000</v>
      </c>
    </row>
    <row r="235" spans="1:6" ht="31.5">
      <c r="A235" s="83" t="s">
        <v>983</v>
      </c>
      <c r="B235" s="84" t="s">
        <v>502</v>
      </c>
      <c r="C235" s="85"/>
      <c r="D235" s="167">
        <f>D247</f>
        <v>0</v>
      </c>
      <c r="E235" s="167">
        <f>E236+E242+E246</f>
        <v>29000</v>
      </c>
      <c r="F235" s="196">
        <f>F236+F242+F246</f>
        <v>2000</v>
      </c>
    </row>
    <row r="236" spans="1:6" ht="31.5">
      <c r="A236" s="197" t="s">
        <v>1032</v>
      </c>
      <c r="B236" s="21" t="s">
        <v>503</v>
      </c>
      <c r="C236" s="78"/>
      <c r="D236" s="164"/>
      <c r="E236" s="164">
        <f>SUM(E237:E241)</f>
        <v>27000</v>
      </c>
      <c r="F236" s="198">
        <f>SUM(F237:F241)</f>
        <v>0</v>
      </c>
    </row>
    <row r="237" spans="1:6" ht="61.5" customHeight="1">
      <c r="A237" s="33" t="s">
        <v>982</v>
      </c>
      <c r="B237" s="22" t="s">
        <v>959</v>
      </c>
      <c r="C237" s="79">
        <v>200</v>
      </c>
      <c r="D237" s="143"/>
      <c r="E237" s="143">
        <v>27000</v>
      </c>
      <c r="F237" s="199"/>
    </row>
    <row r="238" spans="1:6" ht="61.5" customHeight="1">
      <c r="A238" s="33" t="s">
        <v>984</v>
      </c>
      <c r="B238" s="27" t="s">
        <v>1048</v>
      </c>
      <c r="C238" s="87">
        <v>200</v>
      </c>
      <c r="D238" s="134"/>
      <c r="E238" s="134"/>
      <c r="F238" s="200"/>
    </row>
    <row r="239" spans="1:6" ht="61.5" customHeight="1">
      <c r="A239" s="33" t="s">
        <v>985</v>
      </c>
      <c r="B239" s="27" t="s">
        <v>1049</v>
      </c>
      <c r="C239" s="87">
        <v>200</v>
      </c>
      <c r="D239" s="134"/>
      <c r="E239" s="134"/>
      <c r="F239" s="200"/>
    </row>
    <row r="240" spans="1:6" ht="61.5" customHeight="1">
      <c r="A240" s="33" t="s">
        <v>986</v>
      </c>
      <c r="B240" s="27" t="s">
        <v>1050</v>
      </c>
      <c r="C240" s="87">
        <v>200</v>
      </c>
      <c r="D240" s="134"/>
      <c r="E240" s="134"/>
      <c r="F240" s="200"/>
    </row>
    <row r="241" spans="1:6" ht="61.5" customHeight="1">
      <c r="A241" s="33" t="s">
        <v>987</v>
      </c>
      <c r="B241" s="27" t="s">
        <v>1051</v>
      </c>
      <c r="C241" s="87">
        <v>200</v>
      </c>
      <c r="D241" s="134"/>
      <c r="E241" s="134"/>
      <c r="F241" s="200"/>
    </row>
    <row r="242" spans="1:6" ht="35.25" customHeight="1">
      <c r="A242" s="197" t="s">
        <v>1033</v>
      </c>
      <c r="B242" s="21" t="s">
        <v>1034</v>
      </c>
      <c r="C242" s="356"/>
      <c r="D242" s="394"/>
      <c r="E242" s="394">
        <f>SUM(E243:E245)</f>
        <v>2000</v>
      </c>
      <c r="F242" s="395">
        <f>SUM(F243:F245)</f>
        <v>2000</v>
      </c>
    </row>
    <row r="243" spans="1:6" ht="61.5" customHeight="1">
      <c r="A243" s="86" t="s">
        <v>1038</v>
      </c>
      <c r="B243" s="27" t="s">
        <v>1052</v>
      </c>
      <c r="C243" s="87">
        <v>200</v>
      </c>
      <c r="D243" s="134"/>
      <c r="E243" s="134"/>
      <c r="F243" s="200"/>
    </row>
    <row r="244" spans="1:6" ht="61.5" customHeight="1">
      <c r="A244" s="86" t="s">
        <v>1213</v>
      </c>
      <c r="B244" s="27" t="s">
        <v>1259</v>
      </c>
      <c r="C244" s="87">
        <v>200</v>
      </c>
      <c r="D244" s="134"/>
      <c r="E244" s="134">
        <v>2000</v>
      </c>
      <c r="F244" s="200">
        <v>2000</v>
      </c>
    </row>
    <row r="245" spans="1:6" ht="71.25" customHeight="1">
      <c r="A245" s="86" t="s">
        <v>1040</v>
      </c>
      <c r="B245" s="27" t="s">
        <v>1053</v>
      </c>
      <c r="C245" s="87">
        <v>200</v>
      </c>
      <c r="D245" s="134"/>
      <c r="E245" s="134"/>
      <c r="F245" s="200"/>
    </row>
    <row r="246" spans="1:6" ht="36" customHeight="1">
      <c r="A246" s="197" t="s">
        <v>1036</v>
      </c>
      <c r="B246" s="21" t="s">
        <v>1035</v>
      </c>
      <c r="C246" s="356"/>
      <c r="D246" s="394"/>
      <c r="E246" s="394">
        <f>SUM(E247:E248)</f>
        <v>0</v>
      </c>
      <c r="F246" s="395">
        <f>SUM(F247:F248)</f>
        <v>0</v>
      </c>
    </row>
    <row r="247" spans="1:6" ht="61.5" customHeight="1">
      <c r="A247" s="100" t="s">
        <v>988</v>
      </c>
      <c r="B247" s="22" t="s">
        <v>1054</v>
      </c>
      <c r="C247" s="79">
        <v>200</v>
      </c>
      <c r="D247" s="143"/>
      <c r="E247" s="143"/>
      <c r="F247" s="199"/>
    </row>
    <row r="248" spans="1:6" ht="61.5" customHeight="1" thickBot="1">
      <c r="A248" s="100" t="s">
        <v>989</v>
      </c>
      <c r="B248" s="137" t="s">
        <v>1055</v>
      </c>
      <c r="C248" s="210">
        <v>200</v>
      </c>
      <c r="D248" s="211"/>
      <c r="E248" s="211"/>
      <c r="F248" s="393"/>
    </row>
    <row r="249" spans="1:6" ht="63.75" customHeight="1" thickBot="1">
      <c r="A249" s="232" t="s">
        <v>724</v>
      </c>
      <c r="B249" s="88" t="s">
        <v>671</v>
      </c>
      <c r="C249" s="225"/>
      <c r="D249" s="226"/>
      <c r="E249" s="226">
        <f>E250</f>
        <v>0</v>
      </c>
      <c r="F249" s="227">
        <f>F250</f>
        <v>0</v>
      </c>
    </row>
    <row r="250" spans="1:6" ht="48.75" customHeight="1">
      <c r="A250" s="228" t="s">
        <v>672</v>
      </c>
      <c r="B250" s="84" t="s">
        <v>673</v>
      </c>
      <c r="C250" s="229"/>
      <c r="D250" s="230"/>
      <c r="E250" s="230">
        <f>E251</f>
        <v>0</v>
      </c>
      <c r="F250" s="230">
        <f>F251</f>
        <v>0</v>
      </c>
    </row>
    <row r="251" spans="1:6" ht="46.5" customHeight="1">
      <c r="A251" s="231" t="s">
        <v>675</v>
      </c>
      <c r="B251" s="21" t="s">
        <v>674</v>
      </c>
      <c r="C251" s="193"/>
      <c r="D251" s="194"/>
      <c r="E251" s="194">
        <f>SUM(E252:E253)</f>
        <v>0</v>
      </c>
      <c r="F251" s="194">
        <f>SUM(F252:F253)</f>
        <v>0</v>
      </c>
    </row>
    <row r="252" spans="1:6" ht="81.75" customHeight="1">
      <c r="A252" s="418" t="s">
        <v>1157</v>
      </c>
      <c r="B252" s="23" t="s">
        <v>1149</v>
      </c>
      <c r="C252" s="158">
        <v>400</v>
      </c>
      <c r="D252" s="159"/>
      <c r="E252" s="159"/>
      <c r="F252" s="159"/>
    </row>
    <row r="253" spans="1:6" ht="66.75" customHeight="1" thickBot="1">
      <c r="A253" s="448" t="s">
        <v>1156</v>
      </c>
      <c r="B253" s="152" t="s">
        <v>1150</v>
      </c>
      <c r="C253" s="449">
        <v>400</v>
      </c>
      <c r="D253" s="439"/>
      <c r="E253" s="439"/>
      <c r="F253" s="439"/>
    </row>
    <row r="254" spans="1:6" ht="48.75" customHeight="1" thickBot="1">
      <c r="A254" s="232" t="s">
        <v>1295</v>
      </c>
      <c r="B254" s="88" t="s">
        <v>1292</v>
      </c>
      <c r="C254" s="225"/>
      <c r="D254" s="459"/>
      <c r="E254" s="226">
        <f>E255</f>
        <v>0</v>
      </c>
      <c r="F254" s="227">
        <f>F255</f>
        <v>0</v>
      </c>
    </row>
    <row r="255" spans="1:6" ht="48.75" customHeight="1">
      <c r="A255" s="456" t="s">
        <v>1304</v>
      </c>
      <c r="B255" s="84" t="s">
        <v>1293</v>
      </c>
      <c r="C255" s="229"/>
      <c r="D255" s="458"/>
      <c r="E255" s="230">
        <f>E256</f>
        <v>0</v>
      </c>
      <c r="F255" s="230">
        <f>F256</f>
        <v>0</v>
      </c>
    </row>
    <row r="256" spans="1:6" ht="48.75" customHeight="1">
      <c r="A256" s="455" t="s">
        <v>1296</v>
      </c>
      <c r="B256" s="21" t="s">
        <v>1294</v>
      </c>
      <c r="C256" s="193"/>
      <c r="D256" s="159"/>
      <c r="E256" s="194">
        <f>SUM(E257:E258)</f>
        <v>0</v>
      </c>
      <c r="F256" s="194">
        <f>SUM(F257:F258)</f>
        <v>0</v>
      </c>
    </row>
    <row r="257" spans="1:6" ht="65.25" customHeight="1">
      <c r="A257" s="116" t="s">
        <v>1299</v>
      </c>
      <c r="B257" s="23" t="s">
        <v>1297</v>
      </c>
      <c r="C257" s="158">
        <v>200</v>
      </c>
      <c r="D257" s="159"/>
      <c r="E257" s="159"/>
      <c r="F257" s="159"/>
    </row>
    <row r="258" spans="1:6" ht="79.5" customHeight="1" thickBot="1">
      <c r="A258" s="448" t="s">
        <v>1300</v>
      </c>
      <c r="B258" s="152" t="s">
        <v>1298</v>
      </c>
      <c r="C258" s="449">
        <v>200</v>
      </c>
      <c r="D258" s="439"/>
      <c r="E258" s="439"/>
      <c r="F258" s="439"/>
    </row>
    <row r="259" spans="1:8" ht="64.5" customHeight="1" thickBot="1">
      <c r="A259" s="232" t="s">
        <v>1400</v>
      </c>
      <c r="B259" s="88" t="s">
        <v>1397</v>
      </c>
      <c r="C259" s="225"/>
      <c r="D259" s="459"/>
      <c r="E259" s="226">
        <f>E260</f>
        <v>0</v>
      </c>
      <c r="F259" s="227">
        <f>F260</f>
        <v>0</v>
      </c>
      <c r="G259" s="247"/>
      <c r="H259" s="247"/>
    </row>
    <row r="260" spans="1:8" ht="15" customHeight="1">
      <c r="A260" s="228" t="s">
        <v>1401</v>
      </c>
      <c r="B260" s="84" t="s">
        <v>1398</v>
      </c>
      <c r="C260" s="229"/>
      <c r="D260" s="458"/>
      <c r="E260" s="230">
        <f>E261</f>
        <v>0</v>
      </c>
      <c r="F260" s="230">
        <f>F261</f>
        <v>0</v>
      </c>
      <c r="G260" s="247"/>
      <c r="H260" s="247"/>
    </row>
    <row r="261" spans="1:8" ht="45.75" customHeight="1">
      <c r="A261" s="231" t="s">
        <v>1415</v>
      </c>
      <c r="B261" s="21" t="s">
        <v>1399</v>
      </c>
      <c r="C261" s="193"/>
      <c r="D261" s="159"/>
      <c r="E261" s="194">
        <f>SUM(E262:E263)</f>
        <v>0</v>
      </c>
      <c r="F261" s="194">
        <f>SUM(F262:F263)</f>
        <v>0</v>
      </c>
      <c r="G261" s="247"/>
      <c r="H261" s="247"/>
    </row>
    <row r="262" spans="1:8" ht="122.25" customHeight="1">
      <c r="A262" s="418" t="s">
        <v>1406</v>
      </c>
      <c r="B262" s="23" t="s">
        <v>1411</v>
      </c>
      <c r="C262" s="158">
        <v>200</v>
      </c>
      <c r="D262" s="23"/>
      <c r="E262" s="158"/>
      <c r="F262" s="159">
        <v>0</v>
      </c>
      <c r="G262" s="247"/>
      <c r="H262" s="247"/>
    </row>
    <row r="263" spans="1:8" ht="114" customHeight="1">
      <c r="A263" s="418" t="s">
        <v>1403</v>
      </c>
      <c r="B263" s="23" t="s">
        <v>1408</v>
      </c>
      <c r="C263" s="158">
        <v>200</v>
      </c>
      <c r="D263" s="23"/>
      <c r="E263" s="158"/>
      <c r="F263" s="159">
        <v>0</v>
      </c>
      <c r="G263" s="247"/>
      <c r="H263" s="247"/>
    </row>
    <row r="264" spans="1:8" ht="141" customHeight="1">
      <c r="A264" s="100" t="s">
        <v>1404</v>
      </c>
      <c r="B264" s="23" t="s">
        <v>1409</v>
      </c>
      <c r="C264" s="158">
        <v>200</v>
      </c>
      <c r="D264" s="23"/>
      <c r="E264" s="158"/>
      <c r="F264" s="159">
        <v>0</v>
      </c>
      <c r="G264" s="247"/>
      <c r="H264" s="247"/>
    </row>
    <row r="265" spans="1:8" ht="117" customHeight="1">
      <c r="A265" s="418" t="s">
        <v>1405</v>
      </c>
      <c r="B265" s="23" t="s">
        <v>1410</v>
      </c>
      <c r="C265" s="158">
        <v>200</v>
      </c>
      <c r="D265" s="23"/>
      <c r="E265" s="158"/>
      <c r="F265" s="159">
        <v>0</v>
      </c>
      <c r="G265" s="247"/>
      <c r="H265" s="247"/>
    </row>
    <row r="266" spans="1:6" ht="48" thickBot="1">
      <c r="A266" s="472" t="s">
        <v>504</v>
      </c>
      <c r="B266" s="421" t="s">
        <v>505</v>
      </c>
      <c r="C266" s="422"/>
      <c r="D266" s="423">
        <f>D267</f>
        <v>30000</v>
      </c>
      <c r="E266" s="419">
        <f>E267</f>
        <v>8610819.58</v>
      </c>
      <c r="F266" s="419">
        <f>F267</f>
        <v>8901167.58</v>
      </c>
    </row>
    <row r="267" spans="1:6" ht="15.75">
      <c r="A267" s="83" t="s">
        <v>2</v>
      </c>
      <c r="B267" s="84" t="s">
        <v>506</v>
      </c>
      <c r="C267" s="85"/>
      <c r="D267" s="167">
        <f>SUM(D22:D23)</f>
        <v>30000</v>
      </c>
      <c r="E267" s="161">
        <f>SUM(E268:E281)</f>
        <v>8610819.58</v>
      </c>
      <c r="F267" s="161">
        <f>SUM(F268:F281)</f>
        <v>8901167.58</v>
      </c>
    </row>
    <row r="268" spans="1:6" ht="31.5">
      <c r="A268" s="77" t="s">
        <v>669</v>
      </c>
      <c r="B268" s="22" t="s">
        <v>509</v>
      </c>
      <c r="C268" s="79">
        <v>800</v>
      </c>
      <c r="D268" s="134"/>
      <c r="E268" s="134">
        <v>44022</v>
      </c>
      <c r="F268" s="163">
        <v>44022</v>
      </c>
    </row>
    <row r="269" spans="1:6" ht="47.25">
      <c r="A269" s="80" t="s">
        <v>655</v>
      </c>
      <c r="B269" s="22" t="s">
        <v>508</v>
      </c>
      <c r="C269" s="79">
        <v>200</v>
      </c>
      <c r="D269" s="134"/>
      <c r="E269" s="134">
        <v>117180</v>
      </c>
      <c r="F269" s="200">
        <v>117180</v>
      </c>
    </row>
    <row r="270" spans="1:6" ht="47.25">
      <c r="A270" s="80" t="s">
        <v>510</v>
      </c>
      <c r="B270" s="22" t="s">
        <v>511</v>
      </c>
      <c r="C270" s="79">
        <v>400</v>
      </c>
      <c r="D270" s="134"/>
      <c r="E270" s="134"/>
      <c r="F270" s="200"/>
    </row>
    <row r="271" spans="1:6" ht="78.75">
      <c r="A271" s="80" t="s">
        <v>684</v>
      </c>
      <c r="B271" s="22" t="s">
        <v>678</v>
      </c>
      <c r="C271" s="79">
        <v>200</v>
      </c>
      <c r="D271" s="134"/>
      <c r="E271" s="134"/>
      <c r="F271" s="200"/>
    </row>
    <row r="272" spans="1:6" ht="47.25">
      <c r="A272" s="80" t="s">
        <v>1013</v>
      </c>
      <c r="B272" s="22" t="s">
        <v>1056</v>
      </c>
      <c r="C272" s="79">
        <v>200</v>
      </c>
      <c r="D272" s="134"/>
      <c r="E272" s="134">
        <v>816533.33</v>
      </c>
      <c r="F272" s="200">
        <v>816533.33</v>
      </c>
    </row>
    <row r="273" spans="1:6" ht="78.75">
      <c r="A273" s="80" t="s">
        <v>686</v>
      </c>
      <c r="B273" s="22" t="s">
        <v>685</v>
      </c>
      <c r="C273" s="79">
        <v>200</v>
      </c>
      <c r="D273" s="134"/>
      <c r="E273" s="134">
        <v>119659.25</v>
      </c>
      <c r="F273" s="200">
        <v>119659.25</v>
      </c>
    </row>
    <row r="274" spans="1:6" ht="63">
      <c r="A274" s="80" t="s">
        <v>822</v>
      </c>
      <c r="B274" s="22" t="s">
        <v>821</v>
      </c>
      <c r="C274" s="79">
        <v>200</v>
      </c>
      <c r="D274" s="134"/>
      <c r="E274" s="134"/>
      <c r="F274" s="200"/>
    </row>
    <row r="275" spans="1:6" ht="47.25">
      <c r="A275" s="80" t="s">
        <v>835</v>
      </c>
      <c r="B275" s="22" t="s">
        <v>834</v>
      </c>
      <c r="C275" s="79">
        <v>200</v>
      </c>
      <c r="D275" s="134"/>
      <c r="E275" s="134"/>
      <c r="F275" s="200"/>
    </row>
    <row r="276" spans="1:6" ht="157.5">
      <c r="A276" s="80" t="s">
        <v>668</v>
      </c>
      <c r="B276" s="22" t="s">
        <v>666</v>
      </c>
      <c r="C276" s="79">
        <v>800</v>
      </c>
      <c r="D276" s="134"/>
      <c r="E276" s="134"/>
      <c r="F276" s="200"/>
    </row>
    <row r="277" spans="1:6" ht="126">
      <c r="A277" s="80" t="s">
        <v>656</v>
      </c>
      <c r="B277" s="22" t="s">
        <v>512</v>
      </c>
      <c r="C277" s="79">
        <v>200</v>
      </c>
      <c r="D277" s="143">
        <v>59850</v>
      </c>
      <c r="E277" s="143">
        <v>35736</v>
      </c>
      <c r="F277" s="199">
        <v>35736</v>
      </c>
    </row>
    <row r="278" spans="1:6" ht="126">
      <c r="A278" s="91" t="s">
        <v>657</v>
      </c>
      <c r="B278" s="27" t="s">
        <v>819</v>
      </c>
      <c r="C278" s="79">
        <v>200</v>
      </c>
      <c r="D278" s="143">
        <v>63180</v>
      </c>
      <c r="E278" s="143"/>
      <c r="F278" s="163"/>
    </row>
    <row r="279" spans="1:6" ht="63">
      <c r="A279" s="80" t="s">
        <v>513</v>
      </c>
      <c r="B279" s="22" t="s">
        <v>514</v>
      </c>
      <c r="C279" s="79">
        <v>600</v>
      </c>
      <c r="D279" s="143"/>
      <c r="E279" s="143"/>
      <c r="F279" s="103"/>
    </row>
    <row r="280" spans="1:6" ht="78.75">
      <c r="A280" s="91" t="s">
        <v>1017</v>
      </c>
      <c r="B280" s="27" t="s">
        <v>515</v>
      </c>
      <c r="C280" s="79">
        <v>300</v>
      </c>
      <c r="D280" s="143"/>
      <c r="E280" s="143">
        <v>1035000</v>
      </c>
      <c r="F280" s="163">
        <v>1035000</v>
      </c>
    </row>
    <row r="281" spans="1:6" ht="157.5">
      <c r="A281" s="33" t="s">
        <v>516</v>
      </c>
      <c r="B281" s="27" t="s">
        <v>517</v>
      </c>
      <c r="C281" s="87">
        <v>600</v>
      </c>
      <c r="D281" s="134">
        <v>208560</v>
      </c>
      <c r="E281" s="134">
        <v>6442689</v>
      </c>
      <c r="F281" s="163">
        <v>6733037</v>
      </c>
    </row>
    <row r="282" spans="1:6" ht="63.75" thickBot="1">
      <c r="A282" s="420" t="s">
        <v>518</v>
      </c>
      <c r="B282" s="421" t="s">
        <v>519</v>
      </c>
      <c r="C282" s="422"/>
      <c r="D282" s="423">
        <f aca="true" t="shared" si="0" ref="D282:F285">D283</f>
        <v>0</v>
      </c>
      <c r="E282" s="419">
        <f t="shared" si="0"/>
        <v>5220</v>
      </c>
      <c r="F282" s="419">
        <f>F283</f>
        <v>5490</v>
      </c>
    </row>
    <row r="283" spans="1:6" ht="15.75">
      <c r="A283" s="92" t="s">
        <v>2</v>
      </c>
      <c r="B283" s="84" t="s">
        <v>520</v>
      </c>
      <c r="C283" s="85"/>
      <c r="D283" s="167">
        <f t="shared" si="0"/>
        <v>0</v>
      </c>
      <c r="E283" s="167">
        <f t="shared" si="0"/>
        <v>5220</v>
      </c>
      <c r="F283" s="196">
        <f t="shared" si="0"/>
        <v>5490</v>
      </c>
    </row>
    <row r="284" spans="1:6" ht="48" thickBot="1">
      <c r="A284" s="91" t="s">
        <v>981</v>
      </c>
      <c r="B284" s="27" t="s">
        <v>521</v>
      </c>
      <c r="C284" s="87">
        <v>500</v>
      </c>
      <c r="D284" s="134"/>
      <c r="E284" s="134">
        <v>5220</v>
      </c>
      <c r="F284" s="200">
        <v>5490</v>
      </c>
    </row>
    <row r="285" spans="1:6" ht="50.25" customHeight="1" thickBot="1">
      <c r="A285" s="93" t="s">
        <v>524</v>
      </c>
      <c r="B285" s="88" t="s">
        <v>522</v>
      </c>
      <c r="C285" s="89"/>
      <c r="D285" s="168" t="e">
        <f t="shared" si="0"/>
        <v>#REF!</v>
      </c>
      <c r="E285" s="168">
        <f t="shared" si="0"/>
        <v>0</v>
      </c>
      <c r="F285" s="90">
        <f>F286</f>
        <v>0</v>
      </c>
    </row>
    <row r="286" spans="1:6" ht="15.75">
      <c r="A286" s="413" t="s">
        <v>2</v>
      </c>
      <c r="B286" s="234" t="s">
        <v>523</v>
      </c>
      <c r="C286" s="235"/>
      <c r="D286" s="236" t="e">
        <f>#REF!</f>
        <v>#REF!</v>
      </c>
      <c r="E286" s="236">
        <f>E287</f>
        <v>0</v>
      </c>
      <c r="F286" s="237">
        <f>SUM(F287:F287)</f>
        <v>0</v>
      </c>
    </row>
    <row r="287" spans="1:6" ht="63.75" thickBot="1">
      <c r="A287" s="80" t="s">
        <v>806</v>
      </c>
      <c r="B287" s="22" t="s">
        <v>979</v>
      </c>
      <c r="C287" s="79">
        <v>600</v>
      </c>
      <c r="D287" s="143"/>
      <c r="E287" s="143"/>
      <c r="F287" s="199"/>
    </row>
    <row r="288" spans="1:6" ht="16.5" thickBot="1">
      <c r="A288" s="93" t="s">
        <v>178</v>
      </c>
      <c r="B288" s="154"/>
      <c r="C288" s="154"/>
      <c r="D288" s="195" t="e">
        <f>D11+D17+D54+D67+D76+D80+D85+D101+D134+D142+D185+D193+D266+#REF!+#REF!+#REF!+D282</f>
        <v>#REF!</v>
      </c>
      <c r="E288" s="482">
        <f>E11+E17+E54+E67+E76+E80+E85+E101+E134+E142+E185+E193+E202+E234+E249+E266+E282+E285+E254+E259</f>
        <v>300713464.4</v>
      </c>
      <c r="F288" s="482">
        <f>F11+F17+F54+F67+F76+F80+F85+F101+F134+F142+F185+F193+F202+F234+F249+F266+F282+F285+F254+F259</f>
        <v>295502372.09999996</v>
      </c>
    </row>
    <row r="290" spans="5:6" ht="12.75">
      <c r="E290" s="547"/>
      <c r="F290" s="547"/>
    </row>
  </sheetData>
  <sheetProtection/>
  <mergeCells count="9">
    <mergeCell ref="A1:F1"/>
    <mergeCell ref="A2:F2"/>
    <mergeCell ref="A3:F3"/>
    <mergeCell ref="A5:F5"/>
    <mergeCell ref="A6:F6"/>
    <mergeCell ref="A8:A9"/>
    <mergeCell ref="B8:B9"/>
    <mergeCell ref="C8:C9"/>
    <mergeCell ref="D8:F8"/>
  </mergeCells>
  <printOptions/>
  <pageMargins left="1.0236220472440944" right="0.5118110236220472" top="0.4724409448818898" bottom="0.4724409448818898" header="0.35433070866141736" footer="0.2755905511811024"/>
  <pageSetup fitToHeight="0" fitToWidth="1" horizontalDpi="600" verticalDpi="600" orientation="portrait" paperSize="9" scale="66" r:id="rId1"/>
</worksheet>
</file>

<file path=xl/worksheets/sheet8.xml><?xml version="1.0" encoding="utf-8"?>
<worksheet xmlns="http://schemas.openxmlformats.org/spreadsheetml/2006/main" xmlns:r="http://schemas.openxmlformats.org/officeDocument/2006/relationships">
  <sheetPr>
    <pageSetUpPr fitToPage="1"/>
  </sheetPr>
  <dimension ref="A1:O303"/>
  <sheetViews>
    <sheetView tabSelected="1" zoomScalePageLayoutView="0" workbookViewId="0" topLeftCell="A78">
      <selection activeCell="A82" sqref="A82"/>
    </sheetView>
  </sheetViews>
  <sheetFormatPr defaultColWidth="9.140625" defaultRowHeight="12.75"/>
  <cols>
    <col min="1" max="1" width="60.00390625" style="205" customWidth="1"/>
    <col min="2" max="3" width="14.00390625" style="205" customWidth="1"/>
    <col min="4" max="4" width="5.7109375" style="205" customWidth="1"/>
    <col min="5" max="6" width="5.140625" style="205" customWidth="1"/>
    <col min="7" max="7" width="15.28125" style="205" customWidth="1"/>
    <col min="8" max="8" width="14.421875" style="205" customWidth="1"/>
    <col min="9" max="9" width="14.421875" style="205" hidden="1" customWidth="1"/>
    <col min="10" max="10" width="17.57421875" style="205" customWidth="1"/>
    <col min="11" max="11" width="17.57421875" style="20" customWidth="1"/>
    <col min="12" max="12" width="3.57421875" style="205" customWidth="1"/>
    <col min="13" max="13" width="18.421875" style="553" customWidth="1"/>
    <col min="14" max="14" width="19.57421875" style="548" customWidth="1"/>
    <col min="15" max="15" width="16.57421875" style="548" customWidth="1"/>
    <col min="16" max="16384" width="9.140625" style="205" customWidth="1"/>
  </cols>
  <sheetData>
    <row r="1" spans="1:11" ht="14.25">
      <c r="A1" s="17"/>
      <c r="B1" s="642" t="s">
        <v>334</v>
      </c>
      <c r="C1" s="642"/>
      <c r="D1" s="642"/>
      <c r="E1" s="642"/>
      <c r="F1" s="642"/>
      <c r="G1" s="642"/>
      <c r="H1" s="642"/>
      <c r="I1" s="642"/>
      <c r="J1" s="642"/>
      <c r="K1" s="642"/>
    </row>
    <row r="2" spans="1:11" ht="13.5">
      <c r="A2" s="18"/>
      <c r="B2" s="642" t="s">
        <v>161</v>
      </c>
      <c r="C2" s="642"/>
      <c r="D2" s="642"/>
      <c r="E2" s="642"/>
      <c r="F2" s="642"/>
      <c r="G2" s="642"/>
      <c r="H2" s="642"/>
      <c r="I2" s="642"/>
      <c r="J2" s="642"/>
      <c r="K2" s="642"/>
    </row>
    <row r="3" spans="1:11" ht="15">
      <c r="A3" s="19"/>
      <c r="B3" s="642" t="s">
        <v>1323</v>
      </c>
      <c r="C3" s="642"/>
      <c r="D3" s="642"/>
      <c r="E3" s="642"/>
      <c r="F3" s="642"/>
      <c r="G3" s="642"/>
      <c r="H3" s="642"/>
      <c r="I3" s="642"/>
      <c r="J3" s="642"/>
      <c r="K3" s="642"/>
    </row>
    <row r="4" spans="1:10" ht="15">
      <c r="A4" s="19"/>
      <c r="B4" s="19"/>
      <c r="C4" s="19"/>
      <c r="D4" s="19"/>
      <c r="E4" s="19"/>
      <c r="F4" s="19"/>
      <c r="G4" s="19"/>
      <c r="H4" s="19"/>
      <c r="I4" s="19"/>
      <c r="J4" s="19"/>
    </row>
    <row r="5" spans="1:11" ht="12.75">
      <c r="A5" s="603" t="s">
        <v>1186</v>
      </c>
      <c r="B5" s="603"/>
      <c r="C5" s="603"/>
      <c r="D5" s="603"/>
      <c r="E5" s="603"/>
      <c r="F5" s="603"/>
      <c r="G5" s="603"/>
      <c r="H5" s="603"/>
      <c r="I5" s="603"/>
      <c r="J5" s="603"/>
      <c r="K5" s="603"/>
    </row>
    <row r="6" spans="1:11" ht="21" customHeight="1">
      <c r="A6" s="603"/>
      <c r="B6" s="603"/>
      <c r="C6" s="603"/>
      <c r="D6" s="603"/>
      <c r="E6" s="603"/>
      <c r="F6" s="603"/>
      <c r="G6" s="603"/>
      <c r="H6" s="603"/>
      <c r="I6" s="603"/>
      <c r="J6" s="603"/>
      <c r="K6" s="603"/>
    </row>
    <row r="7" spans="1:11" ht="15.75" thickBot="1">
      <c r="A7" s="19"/>
      <c r="B7" s="19"/>
      <c r="C7" s="19"/>
      <c r="D7" s="19"/>
      <c r="E7" s="19"/>
      <c r="F7" s="19"/>
      <c r="G7" s="19"/>
      <c r="H7" s="19"/>
      <c r="I7" s="19"/>
      <c r="J7" s="19"/>
      <c r="K7" s="47"/>
    </row>
    <row r="8" spans="1:11" ht="13.5" customHeight="1" thickBot="1">
      <c r="A8" s="637" t="s">
        <v>163</v>
      </c>
      <c r="B8" s="637" t="s">
        <v>162</v>
      </c>
      <c r="C8" s="637" t="s">
        <v>292</v>
      </c>
      <c r="D8" s="639" t="s">
        <v>293</v>
      </c>
      <c r="E8" s="640"/>
      <c r="F8" s="640"/>
      <c r="G8" s="641"/>
      <c r="H8" s="637" t="s">
        <v>294</v>
      </c>
      <c r="I8" s="643" t="s">
        <v>604</v>
      </c>
      <c r="J8" s="635"/>
      <c r="K8" s="644"/>
    </row>
    <row r="9" spans="1:11" ht="26.25" thickBot="1">
      <c r="A9" s="638"/>
      <c r="B9" s="638"/>
      <c r="C9" s="638"/>
      <c r="D9" s="41" t="s">
        <v>106</v>
      </c>
      <c r="E9" s="41" t="s">
        <v>107</v>
      </c>
      <c r="F9" s="41" t="s">
        <v>526</v>
      </c>
      <c r="G9" s="41" t="s">
        <v>527</v>
      </c>
      <c r="H9" s="638"/>
      <c r="I9" s="129" t="s">
        <v>235</v>
      </c>
      <c r="J9" s="165" t="s">
        <v>663</v>
      </c>
      <c r="K9" s="130" t="s">
        <v>236</v>
      </c>
    </row>
    <row r="10" spans="1:11" ht="16.5" thickBot="1">
      <c r="A10" s="125" t="s">
        <v>71</v>
      </c>
      <c r="B10" s="126" t="s">
        <v>61</v>
      </c>
      <c r="C10" s="126" t="s">
        <v>240</v>
      </c>
      <c r="D10" s="126" t="s">
        <v>147</v>
      </c>
      <c r="E10" s="126" t="s">
        <v>96</v>
      </c>
      <c r="F10" s="126">
        <v>6</v>
      </c>
      <c r="G10" s="126">
        <v>7</v>
      </c>
      <c r="H10" s="126">
        <v>8</v>
      </c>
      <c r="I10" s="127" t="s">
        <v>97</v>
      </c>
      <c r="J10" s="127">
        <v>9</v>
      </c>
      <c r="K10" s="128">
        <v>10</v>
      </c>
    </row>
    <row r="11" spans="1:11" ht="16.5" thickBot="1">
      <c r="A11" s="28" t="s">
        <v>159</v>
      </c>
      <c r="B11" s="29" t="s">
        <v>158</v>
      </c>
      <c r="C11" s="29"/>
      <c r="D11" s="29"/>
      <c r="E11" s="29"/>
      <c r="F11" s="29"/>
      <c r="G11" s="29"/>
      <c r="H11" s="29"/>
      <c r="I11" s="267" t="e">
        <f>I12+I53+I56+I83+I107+I114+I130+I142</f>
        <v>#REF!</v>
      </c>
      <c r="J11" s="157">
        <f>J12+J53+J56+J83+J107+J114+J130+J142</f>
        <v>2475075.48</v>
      </c>
      <c r="K11" s="30">
        <f>K12+K53+K56+K83+K107+K114+K130+K142</f>
        <v>134045407.44</v>
      </c>
    </row>
    <row r="12" spans="1:11" ht="15.75">
      <c r="A12" s="32" t="s">
        <v>295</v>
      </c>
      <c r="B12" s="31" t="s">
        <v>158</v>
      </c>
      <c r="C12" s="31" t="s">
        <v>296</v>
      </c>
      <c r="D12" s="31"/>
      <c r="E12" s="31"/>
      <c r="F12" s="31"/>
      <c r="G12" s="31"/>
      <c r="H12" s="31"/>
      <c r="I12" s="266">
        <f>I15+I22</f>
        <v>-1006</v>
      </c>
      <c r="J12" s="156">
        <f>J13+J15+J22</f>
        <v>0</v>
      </c>
      <c r="K12" s="268">
        <f>K13+K15+K22</f>
        <v>43554332.74</v>
      </c>
    </row>
    <row r="13" spans="1:11" ht="47.25">
      <c r="A13" s="269" t="s">
        <v>261</v>
      </c>
      <c r="B13" s="25" t="s">
        <v>158</v>
      </c>
      <c r="C13" s="25" t="s">
        <v>132</v>
      </c>
      <c r="D13" s="25"/>
      <c r="E13" s="25"/>
      <c r="F13" s="25"/>
      <c r="G13" s="25"/>
      <c r="H13" s="25"/>
      <c r="I13" s="101">
        <f>I14</f>
        <v>0</v>
      </c>
      <c r="J13" s="26">
        <f>J14</f>
        <v>0</v>
      </c>
      <c r="K13" s="270">
        <f>K14</f>
        <v>1244074</v>
      </c>
    </row>
    <row r="14" spans="1:11" ht="94.5">
      <c r="A14" s="80" t="s">
        <v>592</v>
      </c>
      <c r="B14" s="22" t="s">
        <v>158</v>
      </c>
      <c r="C14" s="22" t="s">
        <v>132</v>
      </c>
      <c r="D14" s="22" t="s">
        <v>123</v>
      </c>
      <c r="E14" s="22" t="s">
        <v>61</v>
      </c>
      <c r="F14" s="22" t="s">
        <v>72</v>
      </c>
      <c r="G14" s="22" t="s">
        <v>529</v>
      </c>
      <c r="H14" s="22" t="s">
        <v>168</v>
      </c>
      <c r="I14" s="120"/>
      <c r="J14" s="120"/>
      <c r="K14" s="271">
        <v>1244074</v>
      </c>
    </row>
    <row r="15" spans="1:11" ht="70.5" customHeight="1">
      <c r="A15" s="269" t="s">
        <v>297</v>
      </c>
      <c r="B15" s="25" t="s">
        <v>158</v>
      </c>
      <c r="C15" s="25" t="s">
        <v>298</v>
      </c>
      <c r="D15" s="25"/>
      <c r="E15" s="25"/>
      <c r="F15" s="25"/>
      <c r="G15" s="25"/>
      <c r="H15" s="25"/>
      <c r="I15" s="101">
        <f>SUM(I16:I21)</f>
        <v>-635.0999999999999</v>
      </c>
      <c r="J15" s="26">
        <f>SUM(J16:J21)</f>
        <v>0</v>
      </c>
      <c r="K15" s="270">
        <f>SUM(K16:K21)</f>
        <v>20815509.310000002</v>
      </c>
    </row>
    <row r="16" spans="1:11" ht="94.5">
      <c r="A16" s="80" t="s">
        <v>525</v>
      </c>
      <c r="B16" s="23" t="s">
        <v>158</v>
      </c>
      <c r="C16" s="23" t="s">
        <v>298</v>
      </c>
      <c r="D16" s="23" t="s">
        <v>123</v>
      </c>
      <c r="E16" s="23" t="s">
        <v>61</v>
      </c>
      <c r="F16" s="23" t="s">
        <v>123</v>
      </c>
      <c r="G16" s="23" t="s">
        <v>528</v>
      </c>
      <c r="H16" s="23" t="s">
        <v>168</v>
      </c>
      <c r="I16" s="122">
        <v>446.5</v>
      </c>
      <c r="J16" s="122"/>
      <c r="K16" s="147">
        <v>18762936</v>
      </c>
    </row>
    <row r="17" spans="1:11" ht="54" customHeight="1">
      <c r="A17" s="80" t="s">
        <v>634</v>
      </c>
      <c r="B17" s="23" t="s">
        <v>158</v>
      </c>
      <c r="C17" s="23" t="s">
        <v>298</v>
      </c>
      <c r="D17" s="23" t="s">
        <v>123</v>
      </c>
      <c r="E17" s="23" t="s">
        <v>61</v>
      </c>
      <c r="F17" s="23" t="s">
        <v>123</v>
      </c>
      <c r="G17" s="23" t="s">
        <v>528</v>
      </c>
      <c r="H17" s="23" t="s">
        <v>169</v>
      </c>
      <c r="I17" s="122">
        <v>-1281.6</v>
      </c>
      <c r="J17" s="159"/>
      <c r="K17" s="246">
        <v>1575281.03</v>
      </c>
    </row>
    <row r="18" spans="1:11" ht="50.25" customHeight="1">
      <c r="A18" s="80" t="s">
        <v>1140</v>
      </c>
      <c r="B18" s="23" t="s">
        <v>158</v>
      </c>
      <c r="C18" s="23" t="s">
        <v>298</v>
      </c>
      <c r="D18" s="23" t="s">
        <v>123</v>
      </c>
      <c r="E18" s="23" t="s">
        <v>61</v>
      </c>
      <c r="F18" s="23" t="s">
        <v>123</v>
      </c>
      <c r="G18" s="23" t="s">
        <v>528</v>
      </c>
      <c r="H18" s="23" t="s">
        <v>114</v>
      </c>
      <c r="I18" s="122"/>
      <c r="J18" s="159"/>
      <c r="K18" s="246"/>
    </row>
    <row r="19" spans="1:11" ht="37.5" customHeight="1">
      <c r="A19" s="80" t="s">
        <v>373</v>
      </c>
      <c r="B19" s="23" t="s">
        <v>158</v>
      </c>
      <c r="C19" s="23" t="s">
        <v>298</v>
      </c>
      <c r="D19" s="23" t="s">
        <v>123</v>
      </c>
      <c r="E19" s="23" t="s">
        <v>61</v>
      </c>
      <c r="F19" s="23" t="s">
        <v>123</v>
      </c>
      <c r="G19" s="23" t="s">
        <v>528</v>
      </c>
      <c r="H19" s="23" t="s">
        <v>170</v>
      </c>
      <c r="I19" s="122">
        <v>200</v>
      </c>
      <c r="J19" s="122"/>
      <c r="K19" s="272">
        <v>58000</v>
      </c>
    </row>
    <row r="20" spans="1:11" ht="110.25">
      <c r="A20" s="80" t="s">
        <v>597</v>
      </c>
      <c r="B20" s="22" t="s">
        <v>158</v>
      </c>
      <c r="C20" s="22" t="s">
        <v>298</v>
      </c>
      <c r="D20" s="22" t="s">
        <v>67</v>
      </c>
      <c r="E20" s="22" t="s">
        <v>71</v>
      </c>
      <c r="F20" s="22" t="s">
        <v>123</v>
      </c>
      <c r="G20" s="22" t="s">
        <v>531</v>
      </c>
      <c r="H20" s="22" t="s">
        <v>168</v>
      </c>
      <c r="I20" s="120">
        <v>5.3</v>
      </c>
      <c r="J20" s="502"/>
      <c r="K20" s="271">
        <v>403197.28</v>
      </c>
    </row>
    <row r="21" spans="1:11" ht="63">
      <c r="A21" s="80" t="s">
        <v>643</v>
      </c>
      <c r="B21" s="22" t="s">
        <v>158</v>
      </c>
      <c r="C21" s="22" t="s">
        <v>298</v>
      </c>
      <c r="D21" s="22" t="s">
        <v>67</v>
      </c>
      <c r="E21" s="22" t="s">
        <v>71</v>
      </c>
      <c r="F21" s="22" t="s">
        <v>123</v>
      </c>
      <c r="G21" s="22" t="s">
        <v>531</v>
      </c>
      <c r="H21" s="22" t="s">
        <v>169</v>
      </c>
      <c r="I21" s="120">
        <v>-5.3</v>
      </c>
      <c r="J21" s="120"/>
      <c r="K21" s="271">
        <v>16095</v>
      </c>
    </row>
    <row r="22" spans="1:11" ht="15.75">
      <c r="A22" s="269" t="s">
        <v>330</v>
      </c>
      <c r="B22" s="25" t="s">
        <v>158</v>
      </c>
      <c r="C22" s="25" t="s">
        <v>331</v>
      </c>
      <c r="D22" s="25"/>
      <c r="E22" s="25"/>
      <c r="F22" s="25"/>
      <c r="G22" s="25"/>
      <c r="H22" s="25"/>
      <c r="I22" s="123">
        <f>SUM(I28:I36)</f>
        <v>-370.90000000000003</v>
      </c>
      <c r="J22" s="145">
        <f>SUM(J23:J52)</f>
        <v>0</v>
      </c>
      <c r="K22" s="145">
        <f>SUM(K23:K52)</f>
        <v>21494749.43</v>
      </c>
    </row>
    <row r="23" spans="1:11" ht="94.5">
      <c r="A23" s="274" t="s">
        <v>1078</v>
      </c>
      <c r="B23" s="23" t="s">
        <v>158</v>
      </c>
      <c r="C23" s="23" t="s">
        <v>331</v>
      </c>
      <c r="D23" s="23" t="s">
        <v>123</v>
      </c>
      <c r="E23" s="23" t="s">
        <v>147</v>
      </c>
      <c r="F23" s="23" t="s">
        <v>72</v>
      </c>
      <c r="G23" s="23" t="s">
        <v>602</v>
      </c>
      <c r="H23" s="23" t="s">
        <v>168</v>
      </c>
      <c r="I23" s="171"/>
      <c r="J23" s="144"/>
      <c r="K23" s="272">
        <v>3359793</v>
      </c>
    </row>
    <row r="24" spans="1:11" ht="63">
      <c r="A24" s="274" t="s">
        <v>1076</v>
      </c>
      <c r="B24" s="23" t="s">
        <v>158</v>
      </c>
      <c r="C24" s="23" t="s">
        <v>331</v>
      </c>
      <c r="D24" s="23" t="s">
        <v>123</v>
      </c>
      <c r="E24" s="23" t="s">
        <v>147</v>
      </c>
      <c r="F24" s="23" t="s">
        <v>72</v>
      </c>
      <c r="G24" s="23" t="s">
        <v>602</v>
      </c>
      <c r="H24" s="23" t="s">
        <v>169</v>
      </c>
      <c r="I24" s="171"/>
      <c r="J24" s="144"/>
      <c r="K24" s="272">
        <v>8808511.05</v>
      </c>
    </row>
    <row r="25" spans="1:11" ht="47.25">
      <c r="A25" s="274" t="s">
        <v>1077</v>
      </c>
      <c r="B25" s="23" t="s">
        <v>158</v>
      </c>
      <c r="C25" s="23" t="s">
        <v>331</v>
      </c>
      <c r="D25" s="23" t="s">
        <v>123</v>
      </c>
      <c r="E25" s="23" t="s">
        <v>147</v>
      </c>
      <c r="F25" s="23" t="s">
        <v>72</v>
      </c>
      <c r="G25" s="23" t="s">
        <v>602</v>
      </c>
      <c r="H25" s="23" t="s">
        <v>170</v>
      </c>
      <c r="I25" s="171"/>
      <c r="J25" s="144"/>
      <c r="K25" s="272">
        <v>132000</v>
      </c>
    </row>
    <row r="26" spans="1:11" ht="86.25" customHeight="1">
      <c r="A26" s="33" t="s">
        <v>998</v>
      </c>
      <c r="B26" s="22" t="s">
        <v>158</v>
      </c>
      <c r="C26" s="22" t="s">
        <v>331</v>
      </c>
      <c r="D26" s="22" t="s">
        <v>239</v>
      </c>
      <c r="E26" s="22" t="s">
        <v>71</v>
      </c>
      <c r="F26" s="22" t="s">
        <v>72</v>
      </c>
      <c r="G26" s="22" t="s">
        <v>530</v>
      </c>
      <c r="H26" s="22" t="s">
        <v>169</v>
      </c>
      <c r="I26" s="120"/>
      <c r="J26" s="120"/>
      <c r="K26" s="271">
        <v>96000</v>
      </c>
    </row>
    <row r="27" spans="1:11" ht="63">
      <c r="A27" s="80" t="s">
        <v>642</v>
      </c>
      <c r="B27" s="23" t="s">
        <v>158</v>
      </c>
      <c r="C27" s="23" t="s">
        <v>331</v>
      </c>
      <c r="D27" s="23" t="s">
        <v>67</v>
      </c>
      <c r="E27" s="23" t="s">
        <v>71</v>
      </c>
      <c r="F27" s="23" t="s">
        <v>123</v>
      </c>
      <c r="G27" s="23" t="s">
        <v>532</v>
      </c>
      <c r="H27" s="23" t="s">
        <v>169</v>
      </c>
      <c r="I27" s="171"/>
      <c r="J27" s="144"/>
      <c r="K27" s="272">
        <v>10809.5</v>
      </c>
    </row>
    <row r="28" spans="1:11" ht="63">
      <c r="A28" s="80" t="s">
        <v>640</v>
      </c>
      <c r="B28" s="23" t="s">
        <v>158</v>
      </c>
      <c r="C28" s="23" t="s">
        <v>331</v>
      </c>
      <c r="D28" s="23" t="s">
        <v>123</v>
      </c>
      <c r="E28" s="23" t="s">
        <v>61</v>
      </c>
      <c r="F28" s="23" t="s">
        <v>249</v>
      </c>
      <c r="G28" s="23" t="s">
        <v>533</v>
      </c>
      <c r="H28" s="23" t="s">
        <v>169</v>
      </c>
      <c r="I28" s="122">
        <v>50</v>
      </c>
      <c r="J28" s="122"/>
      <c r="K28" s="246">
        <v>547074</v>
      </c>
    </row>
    <row r="29" spans="1:11" ht="63">
      <c r="A29" s="80" t="s">
        <v>639</v>
      </c>
      <c r="B29" s="22" t="s">
        <v>158</v>
      </c>
      <c r="C29" s="22" t="s">
        <v>331</v>
      </c>
      <c r="D29" s="22" t="s">
        <v>123</v>
      </c>
      <c r="E29" s="22" t="s">
        <v>61</v>
      </c>
      <c r="F29" s="22" t="s">
        <v>123</v>
      </c>
      <c r="G29" s="22" t="s">
        <v>534</v>
      </c>
      <c r="H29" s="22" t="s">
        <v>169</v>
      </c>
      <c r="I29" s="120">
        <v>-13.8</v>
      </c>
      <c r="J29" s="502"/>
      <c r="K29" s="271">
        <v>551105</v>
      </c>
    </row>
    <row r="30" spans="1:11" ht="62.25" customHeight="1">
      <c r="A30" s="33" t="s">
        <v>658</v>
      </c>
      <c r="B30" s="23" t="s">
        <v>158</v>
      </c>
      <c r="C30" s="23" t="s">
        <v>331</v>
      </c>
      <c r="D30" s="23" t="s">
        <v>72</v>
      </c>
      <c r="E30" s="23" t="s">
        <v>71</v>
      </c>
      <c r="F30" s="23" t="s">
        <v>72</v>
      </c>
      <c r="G30" s="23" t="s">
        <v>535</v>
      </c>
      <c r="H30" s="23" t="s">
        <v>169</v>
      </c>
      <c r="I30" s="122">
        <v>-360</v>
      </c>
      <c r="J30" s="122"/>
      <c r="K30" s="246">
        <v>700000</v>
      </c>
    </row>
    <row r="31" spans="1:11" ht="96" customHeight="1">
      <c r="A31" s="33" t="s">
        <v>725</v>
      </c>
      <c r="B31" s="23" t="s">
        <v>158</v>
      </c>
      <c r="C31" s="23" t="s">
        <v>331</v>
      </c>
      <c r="D31" s="23" t="s">
        <v>62</v>
      </c>
      <c r="E31" s="23" t="s">
        <v>61</v>
      </c>
      <c r="F31" s="23" t="s">
        <v>123</v>
      </c>
      <c r="G31" s="23" t="s">
        <v>745</v>
      </c>
      <c r="H31" s="23" t="s">
        <v>169</v>
      </c>
      <c r="I31" s="122"/>
      <c r="J31" s="122"/>
      <c r="K31" s="246">
        <v>1573164</v>
      </c>
    </row>
    <row r="32" spans="1:11" ht="112.5" customHeight="1">
      <c r="A32" s="76" t="s">
        <v>1061</v>
      </c>
      <c r="B32" s="22" t="s">
        <v>158</v>
      </c>
      <c r="C32" s="22" t="s">
        <v>331</v>
      </c>
      <c r="D32" s="22" t="s">
        <v>123</v>
      </c>
      <c r="E32" s="22" t="s">
        <v>71</v>
      </c>
      <c r="F32" s="22" t="s">
        <v>72</v>
      </c>
      <c r="G32" s="22" t="s">
        <v>536</v>
      </c>
      <c r="H32" s="22" t="s">
        <v>169</v>
      </c>
      <c r="I32" s="120">
        <v>-47.1</v>
      </c>
      <c r="J32" s="120"/>
      <c r="K32" s="271">
        <v>81200</v>
      </c>
    </row>
    <row r="33" spans="1:11" ht="47.25">
      <c r="A33" s="77" t="s">
        <v>669</v>
      </c>
      <c r="B33" s="22" t="s">
        <v>158</v>
      </c>
      <c r="C33" s="22" t="s">
        <v>331</v>
      </c>
      <c r="D33" s="22" t="s">
        <v>167</v>
      </c>
      <c r="E33" s="22" t="s">
        <v>122</v>
      </c>
      <c r="F33" s="22" t="s">
        <v>537</v>
      </c>
      <c r="G33" s="22" t="s">
        <v>538</v>
      </c>
      <c r="H33" s="22" t="s">
        <v>170</v>
      </c>
      <c r="I33" s="120"/>
      <c r="J33" s="120"/>
      <c r="K33" s="271">
        <v>44022</v>
      </c>
    </row>
    <row r="34" spans="1:11" ht="111.75" customHeight="1">
      <c r="A34" s="77" t="s">
        <v>1114</v>
      </c>
      <c r="B34" s="22" t="s">
        <v>158</v>
      </c>
      <c r="C34" s="22" t="s">
        <v>331</v>
      </c>
      <c r="D34" s="22" t="s">
        <v>123</v>
      </c>
      <c r="E34" s="22" t="s">
        <v>240</v>
      </c>
      <c r="F34" s="22" t="s">
        <v>72</v>
      </c>
      <c r="G34" s="22" t="s">
        <v>539</v>
      </c>
      <c r="H34" s="22" t="s">
        <v>169</v>
      </c>
      <c r="I34" s="120"/>
      <c r="J34" s="120"/>
      <c r="K34" s="271">
        <v>274741.79</v>
      </c>
    </row>
    <row r="35" spans="1:11" ht="47.25">
      <c r="A35" s="76" t="s">
        <v>647</v>
      </c>
      <c r="B35" s="22" t="s">
        <v>158</v>
      </c>
      <c r="C35" s="22" t="s">
        <v>331</v>
      </c>
      <c r="D35" s="22" t="s">
        <v>62</v>
      </c>
      <c r="E35" s="22" t="s">
        <v>61</v>
      </c>
      <c r="F35" s="22" t="s">
        <v>123</v>
      </c>
      <c r="G35" s="22" t="s">
        <v>700</v>
      </c>
      <c r="H35" s="22" t="s">
        <v>169</v>
      </c>
      <c r="I35" s="120"/>
      <c r="J35" s="120"/>
      <c r="K35" s="271">
        <v>115836</v>
      </c>
    </row>
    <row r="36" spans="1:11" ht="78.75">
      <c r="A36" s="80" t="s">
        <v>686</v>
      </c>
      <c r="B36" s="22" t="s">
        <v>158</v>
      </c>
      <c r="C36" s="22" t="s">
        <v>331</v>
      </c>
      <c r="D36" s="22" t="s">
        <v>167</v>
      </c>
      <c r="E36" s="22" t="s">
        <v>122</v>
      </c>
      <c r="F36" s="22" t="s">
        <v>537</v>
      </c>
      <c r="G36" s="22" t="s">
        <v>687</v>
      </c>
      <c r="H36" s="22" t="s">
        <v>169</v>
      </c>
      <c r="I36" s="120"/>
      <c r="J36" s="120"/>
      <c r="K36" s="271">
        <v>119659.25</v>
      </c>
    </row>
    <row r="37" spans="1:11" ht="50.25" customHeight="1">
      <c r="A37" s="80" t="s">
        <v>1013</v>
      </c>
      <c r="B37" s="22" t="s">
        <v>158</v>
      </c>
      <c r="C37" s="22" t="s">
        <v>331</v>
      </c>
      <c r="D37" s="22" t="s">
        <v>167</v>
      </c>
      <c r="E37" s="22" t="s">
        <v>122</v>
      </c>
      <c r="F37" s="22" t="s">
        <v>537</v>
      </c>
      <c r="G37" s="22" t="s">
        <v>1075</v>
      </c>
      <c r="H37" s="22" t="s">
        <v>169</v>
      </c>
      <c r="I37" s="120"/>
      <c r="J37" s="120"/>
      <c r="K37" s="271">
        <v>1373060.68</v>
      </c>
    </row>
    <row r="38" spans="1:11" ht="93.75" customHeight="1">
      <c r="A38" s="100" t="s">
        <v>1090</v>
      </c>
      <c r="B38" s="22" t="s">
        <v>158</v>
      </c>
      <c r="C38" s="22" t="s">
        <v>331</v>
      </c>
      <c r="D38" s="22" t="s">
        <v>67</v>
      </c>
      <c r="E38" s="22" t="s">
        <v>61</v>
      </c>
      <c r="F38" s="22" t="s">
        <v>123</v>
      </c>
      <c r="G38" s="22" t="s">
        <v>762</v>
      </c>
      <c r="H38" s="22" t="s">
        <v>168</v>
      </c>
      <c r="I38" s="120"/>
      <c r="J38" s="120"/>
      <c r="K38" s="271">
        <v>15000</v>
      </c>
    </row>
    <row r="39" spans="1:11" ht="66.75" customHeight="1">
      <c r="A39" s="100" t="s">
        <v>1091</v>
      </c>
      <c r="B39" s="22" t="s">
        <v>158</v>
      </c>
      <c r="C39" s="22" t="s">
        <v>331</v>
      </c>
      <c r="D39" s="22" t="s">
        <v>67</v>
      </c>
      <c r="E39" s="22" t="s">
        <v>61</v>
      </c>
      <c r="F39" s="22" t="s">
        <v>123</v>
      </c>
      <c r="G39" s="22" t="s">
        <v>1093</v>
      </c>
      <c r="H39" s="22" t="s">
        <v>169</v>
      </c>
      <c r="I39" s="120"/>
      <c r="J39" s="120"/>
      <c r="K39" s="271">
        <v>5000</v>
      </c>
    </row>
    <row r="40" spans="1:11" ht="63" customHeight="1">
      <c r="A40" s="224" t="s">
        <v>1057</v>
      </c>
      <c r="B40" s="22" t="s">
        <v>158</v>
      </c>
      <c r="C40" s="22" t="s">
        <v>331</v>
      </c>
      <c r="D40" s="22" t="s">
        <v>67</v>
      </c>
      <c r="E40" s="22" t="s">
        <v>61</v>
      </c>
      <c r="F40" s="22" t="s">
        <v>123</v>
      </c>
      <c r="G40" s="22" t="s">
        <v>1062</v>
      </c>
      <c r="H40" s="22" t="s">
        <v>169</v>
      </c>
      <c r="I40" s="120"/>
      <c r="J40" s="120"/>
      <c r="K40" s="271">
        <v>37400</v>
      </c>
    </row>
    <row r="41" spans="1:11" ht="52.5" customHeight="1">
      <c r="A41" s="80" t="s">
        <v>1214</v>
      </c>
      <c r="B41" s="22" t="s">
        <v>158</v>
      </c>
      <c r="C41" s="22" t="s">
        <v>331</v>
      </c>
      <c r="D41" s="22" t="s">
        <v>67</v>
      </c>
      <c r="E41" s="22" t="s">
        <v>71</v>
      </c>
      <c r="F41" s="22" t="s">
        <v>123</v>
      </c>
      <c r="G41" s="22" t="s">
        <v>763</v>
      </c>
      <c r="H41" s="22" t="s">
        <v>169</v>
      </c>
      <c r="I41" s="120"/>
      <c r="J41" s="120"/>
      <c r="K41" s="271">
        <v>10000</v>
      </c>
    </row>
    <row r="42" spans="1:11" ht="63" customHeight="1">
      <c r="A42" s="80" t="s">
        <v>1144</v>
      </c>
      <c r="B42" s="22" t="s">
        <v>158</v>
      </c>
      <c r="C42" s="22" t="s">
        <v>331</v>
      </c>
      <c r="D42" s="22" t="s">
        <v>67</v>
      </c>
      <c r="E42" s="22" t="s">
        <v>71</v>
      </c>
      <c r="F42" s="22" t="s">
        <v>123</v>
      </c>
      <c r="G42" s="22" t="s">
        <v>1130</v>
      </c>
      <c r="H42" s="22" t="s">
        <v>169</v>
      </c>
      <c r="I42" s="120"/>
      <c r="J42" s="120"/>
      <c r="K42" s="271">
        <v>12240</v>
      </c>
    </row>
    <row r="43" spans="1:11" ht="143.25" customHeight="1">
      <c r="A43" s="418" t="s">
        <v>1402</v>
      </c>
      <c r="B43" s="22" t="s">
        <v>158</v>
      </c>
      <c r="C43" s="22" t="s">
        <v>331</v>
      </c>
      <c r="D43" s="22" t="s">
        <v>1423</v>
      </c>
      <c r="E43" s="22" t="s">
        <v>71</v>
      </c>
      <c r="F43" s="22" t="s">
        <v>72</v>
      </c>
      <c r="G43" s="22" t="s">
        <v>1424</v>
      </c>
      <c r="H43" s="22" t="s">
        <v>169</v>
      </c>
      <c r="I43" s="120"/>
      <c r="J43" s="120"/>
      <c r="K43" s="271">
        <v>0</v>
      </c>
    </row>
    <row r="44" spans="1:11" ht="143.25" customHeight="1">
      <c r="A44" s="418" t="s">
        <v>1403</v>
      </c>
      <c r="B44" s="22" t="s">
        <v>158</v>
      </c>
      <c r="C44" s="22" t="s">
        <v>331</v>
      </c>
      <c r="D44" s="22" t="s">
        <v>1423</v>
      </c>
      <c r="E44" s="22" t="s">
        <v>71</v>
      </c>
      <c r="F44" s="22" t="s">
        <v>72</v>
      </c>
      <c r="G44" s="22" t="s">
        <v>1425</v>
      </c>
      <c r="H44" s="22" t="s">
        <v>169</v>
      </c>
      <c r="I44" s="120"/>
      <c r="J44" s="120"/>
      <c r="K44" s="271">
        <v>0</v>
      </c>
    </row>
    <row r="45" spans="1:11" ht="205.5" customHeight="1">
      <c r="A45" s="537" t="s">
        <v>1404</v>
      </c>
      <c r="B45" s="22" t="s">
        <v>158</v>
      </c>
      <c r="C45" s="22" t="s">
        <v>331</v>
      </c>
      <c r="D45" s="22" t="s">
        <v>1423</v>
      </c>
      <c r="E45" s="22" t="s">
        <v>71</v>
      </c>
      <c r="F45" s="22" t="s">
        <v>72</v>
      </c>
      <c r="G45" s="22" t="s">
        <v>1426</v>
      </c>
      <c r="H45" s="22" t="s">
        <v>169</v>
      </c>
      <c r="I45" s="120"/>
      <c r="J45" s="120"/>
      <c r="K45" s="271">
        <v>0</v>
      </c>
    </row>
    <row r="46" spans="1:11" ht="129.75" customHeight="1">
      <c r="A46" s="418" t="s">
        <v>1405</v>
      </c>
      <c r="B46" s="22" t="s">
        <v>158</v>
      </c>
      <c r="C46" s="22" t="s">
        <v>331</v>
      </c>
      <c r="D46" s="22" t="s">
        <v>1423</v>
      </c>
      <c r="E46" s="22" t="s">
        <v>71</v>
      </c>
      <c r="F46" s="22" t="s">
        <v>72</v>
      </c>
      <c r="G46" s="22" t="s">
        <v>1427</v>
      </c>
      <c r="H46" s="22" t="s">
        <v>169</v>
      </c>
      <c r="I46" s="120"/>
      <c r="J46" s="120"/>
      <c r="K46" s="271">
        <v>0</v>
      </c>
    </row>
    <row r="47" spans="1:11" ht="63" customHeight="1">
      <c r="A47" s="80" t="s">
        <v>835</v>
      </c>
      <c r="B47" s="22" t="s">
        <v>158</v>
      </c>
      <c r="C47" s="22" t="s">
        <v>331</v>
      </c>
      <c r="D47" s="22" t="s">
        <v>167</v>
      </c>
      <c r="E47" s="22" t="s">
        <v>122</v>
      </c>
      <c r="F47" s="22" t="s">
        <v>537</v>
      </c>
      <c r="G47" s="22" t="s">
        <v>836</v>
      </c>
      <c r="H47" s="22" t="s">
        <v>169</v>
      </c>
      <c r="I47" s="120"/>
      <c r="J47" s="120"/>
      <c r="K47" s="271">
        <v>1903022.56</v>
      </c>
    </row>
    <row r="48" spans="1:11" ht="175.5" customHeight="1">
      <c r="A48" s="80" t="s">
        <v>668</v>
      </c>
      <c r="B48" s="22" t="s">
        <v>158</v>
      </c>
      <c r="C48" s="22" t="s">
        <v>331</v>
      </c>
      <c r="D48" s="22" t="s">
        <v>167</v>
      </c>
      <c r="E48" s="22" t="s">
        <v>122</v>
      </c>
      <c r="F48" s="22" t="s">
        <v>537</v>
      </c>
      <c r="G48" s="22" t="s">
        <v>667</v>
      </c>
      <c r="H48" s="22" t="s">
        <v>170</v>
      </c>
      <c r="I48" s="120"/>
      <c r="J48" s="120"/>
      <c r="K48" s="271"/>
    </row>
    <row r="49" spans="1:11" ht="110.25">
      <c r="A49" s="80" t="s">
        <v>1136</v>
      </c>
      <c r="B49" s="22" t="s">
        <v>158</v>
      </c>
      <c r="C49" s="22" t="s">
        <v>331</v>
      </c>
      <c r="D49" s="22" t="s">
        <v>67</v>
      </c>
      <c r="E49" s="22" t="s">
        <v>240</v>
      </c>
      <c r="F49" s="22" t="s">
        <v>72</v>
      </c>
      <c r="G49" s="22" t="s">
        <v>1139</v>
      </c>
      <c r="H49" s="22" t="s">
        <v>168</v>
      </c>
      <c r="I49" s="120"/>
      <c r="J49" s="120"/>
      <c r="K49" s="271">
        <v>1627864.6</v>
      </c>
    </row>
    <row r="50" spans="1:11" ht="63">
      <c r="A50" s="80" t="s">
        <v>1135</v>
      </c>
      <c r="B50" s="22" t="s">
        <v>158</v>
      </c>
      <c r="C50" s="22" t="s">
        <v>331</v>
      </c>
      <c r="D50" s="22" t="s">
        <v>67</v>
      </c>
      <c r="E50" s="22" t="s">
        <v>240</v>
      </c>
      <c r="F50" s="22" t="s">
        <v>72</v>
      </c>
      <c r="G50" s="22" t="s">
        <v>1139</v>
      </c>
      <c r="H50" s="22" t="s">
        <v>169</v>
      </c>
      <c r="I50" s="120"/>
      <c r="J50" s="120"/>
      <c r="K50" s="271">
        <v>97246</v>
      </c>
    </row>
    <row r="51" spans="1:11" ht="47.25">
      <c r="A51" s="80" t="s">
        <v>1137</v>
      </c>
      <c r="B51" s="22" t="s">
        <v>158</v>
      </c>
      <c r="C51" s="22" t="s">
        <v>331</v>
      </c>
      <c r="D51" s="22" t="s">
        <v>67</v>
      </c>
      <c r="E51" s="22" t="s">
        <v>240</v>
      </c>
      <c r="F51" s="22" t="s">
        <v>72</v>
      </c>
      <c r="G51" s="22" t="s">
        <v>1139</v>
      </c>
      <c r="H51" s="22" t="s">
        <v>170</v>
      </c>
      <c r="I51" s="120"/>
      <c r="J51" s="120"/>
      <c r="K51" s="271"/>
    </row>
    <row r="52" spans="1:11" ht="78.75">
      <c r="A52" s="80" t="s">
        <v>1163</v>
      </c>
      <c r="B52" s="22" t="s">
        <v>158</v>
      </c>
      <c r="C52" s="22" t="s">
        <v>331</v>
      </c>
      <c r="D52" s="22" t="s">
        <v>167</v>
      </c>
      <c r="E52" s="22" t="s">
        <v>122</v>
      </c>
      <c r="F52" s="22" t="s">
        <v>537</v>
      </c>
      <c r="G52" s="22" t="s">
        <v>1162</v>
      </c>
      <c r="H52" s="22" t="s">
        <v>169</v>
      </c>
      <c r="I52" s="120"/>
      <c r="J52" s="120"/>
      <c r="K52" s="271"/>
    </row>
    <row r="53" spans="1:11" ht="31.5">
      <c r="A53" s="269" t="s">
        <v>98</v>
      </c>
      <c r="B53" s="25" t="s">
        <v>158</v>
      </c>
      <c r="C53" s="25" t="s">
        <v>99</v>
      </c>
      <c r="D53" s="25"/>
      <c r="E53" s="25"/>
      <c r="F53" s="25"/>
      <c r="G53" s="25"/>
      <c r="H53" s="25"/>
      <c r="I53" s="26">
        <f aca="true" t="shared" si="0" ref="I53:K54">I54</f>
        <v>-30</v>
      </c>
      <c r="J53" s="26">
        <f t="shared" si="0"/>
        <v>0</v>
      </c>
      <c r="K53" s="270">
        <f t="shared" si="0"/>
        <v>350000</v>
      </c>
    </row>
    <row r="54" spans="1:11" ht="47.25">
      <c r="A54" s="269" t="s">
        <v>260</v>
      </c>
      <c r="B54" s="25" t="s">
        <v>158</v>
      </c>
      <c r="C54" s="25" t="s">
        <v>100</v>
      </c>
      <c r="D54" s="25"/>
      <c r="E54" s="25"/>
      <c r="F54" s="25"/>
      <c r="G54" s="25"/>
      <c r="H54" s="25"/>
      <c r="I54" s="26">
        <f t="shared" si="0"/>
        <v>-30</v>
      </c>
      <c r="J54" s="26">
        <f t="shared" si="0"/>
        <v>0</v>
      </c>
      <c r="K54" s="270">
        <f>K55</f>
        <v>350000</v>
      </c>
    </row>
    <row r="55" spans="1:11" ht="63">
      <c r="A55" s="80" t="s">
        <v>641</v>
      </c>
      <c r="B55" s="23" t="s">
        <v>158</v>
      </c>
      <c r="C55" s="23" t="s">
        <v>100</v>
      </c>
      <c r="D55" s="23" t="s">
        <v>67</v>
      </c>
      <c r="E55" s="23" t="s">
        <v>71</v>
      </c>
      <c r="F55" s="23" t="s">
        <v>123</v>
      </c>
      <c r="G55" s="23" t="s">
        <v>541</v>
      </c>
      <c r="H55" s="23" t="s">
        <v>169</v>
      </c>
      <c r="I55" s="122">
        <v>-30</v>
      </c>
      <c r="J55" s="122"/>
      <c r="K55" s="246">
        <v>350000</v>
      </c>
    </row>
    <row r="56" spans="1:11" ht="15.75">
      <c r="A56" s="269" t="s">
        <v>101</v>
      </c>
      <c r="B56" s="25" t="s">
        <v>158</v>
      </c>
      <c r="C56" s="25" t="s">
        <v>102</v>
      </c>
      <c r="D56" s="25"/>
      <c r="E56" s="25"/>
      <c r="F56" s="25"/>
      <c r="G56" s="25"/>
      <c r="H56" s="25"/>
      <c r="I56" s="123" t="e">
        <f>I60+I74</f>
        <v>#REF!</v>
      </c>
      <c r="J56" s="145">
        <f>J57+J60+J74</f>
        <v>2045556.36</v>
      </c>
      <c r="K56" s="273">
        <f>K57+K60+K74</f>
        <v>27886212.18</v>
      </c>
    </row>
    <row r="57" spans="1:11" ht="15.75">
      <c r="A57" s="269" t="s">
        <v>754</v>
      </c>
      <c r="B57" s="25" t="s">
        <v>158</v>
      </c>
      <c r="C57" s="25" t="s">
        <v>753</v>
      </c>
      <c r="D57" s="25"/>
      <c r="E57" s="25"/>
      <c r="F57" s="25"/>
      <c r="G57" s="25"/>
      <c r="H57" s="25"/>
      <c r="I57" s="123"/>
      <c r="J57" s="145">
        <f>SUM(J58:J59)</f>
        <v>0</v>
      </c>
      <c r="K57" s="273">
        <f>SUM(K58:K59)</f>
        <v>208886</v>
      </c>
    </row>
    <row r="58" spans="1:11" ht="141.75">
      <c r="A58" s="80" t="s">
        <v>656</v>
      </c>
      <c r="B58" s="23" t="s">
        <v>158</v>
      </c>
      <c r="C58" s="23" t="s">
        <v>753</v>
      </c>
      <c r="D58" s="23" t="s">
        <v>167</v>
      </c>
      <c r="E58" s="23" t="s">
        <v>122</v>
      </c>
      <c r="F58" s="23" t="s">
        <v>537</v>
      </c>
      <c r="G58" s="23" t="s">
        <v>755</v>
      </c>
      <c r="H58" s="23" t="s">
        <v>169</v>
      </c>
      <c r="I58" s="253"/>
      <c r="J58" s="254"/>
      <c r="K58" s="275">
        <v>68494</v>
      </c>
    </row>
    <row r="59" spans="1:11" ht="145.5" customHeight="1">
      <c r="A59" s="91" t="s">
        <v>657</v>
      </c>
      <c r="B59" s="22" t="s">
        <v>158</v>
      </c>
      <c r="C59" s="22" t="s">
        <v>753</v>
      </c>
      <c r="D59" s="22" t="s">
        <v>167</v>
      </c>
      <c r="E59" s="22" t="s">
        <v>122</v>
      </c>
      <c r="F59" s="22" t="s">
        <v>537</v>
      </c>
      <c r="G59" s="22" t="s">
        <v>818</v>
      </c>
      <c r="H59" s="22" t="s">
        <v>169</v>
      </c>
      <c r="I59" s="120"/>
      <c r="J59" s="120"/>
      <c r="K59" s="271">
        <v>140392</v>
      </c>
    </row>
    <row r="60" spans="1:11" ht="15.75">
      <c r="A60" s="269" t="s">
        <v>57</v>
      </c>
      <c r="B60" s="25" t="s">
        <v>158</v>
      </c>
      <c r="C60" s="25" t="s">
        <v>103</v>
      </c>
      <c r="D60" s="25"/>
      <c r="E60" s="25"/>
      <c r="F60" s="25"/>
      <c r="G60" s="25"/>
      <c r="H60" s="25"/>
      <c r="I60" s="101" t="e">
        <f>I61+#REF!+#REF!+#REF!</f>
        <v>#REF!</v>
      </c>
      <c r="J60" s="26">
        <f>SUM(J61:J73)</f>
        <v>2045556.36</v>
      </c>
      <c r="K60" s="270">
        <f>SUM(K61:K73)</f>
        <v>26977992.849999998</v>
      </c>
    </row>
    <row r="61" spans="1:11" ht="63">
      <c r="A61" s="77" t="s">
        <v>1004</v>
      </c>
      <c r="B61" s="23" t="s">
        <v>158</v>
      </c>
      <c r="C61" s="23" t="s">
        <v>103</v>
      </c>
      <c r="D61" s="23" t="s">
        <v>249</v>
      </c>
      <c r="E61" s="23" t="s">
        <v>71</v>
      </c>
      <c r="F61" s="23" t="s">
        <v>72</v>
      </c>
      <c r="G61" s="23" t="s">
        <v>542</v>
      </c>
      <c r="H61" s="23" t="s">
        <v>169</v>
      </c>
      <c r="I61" s="122">
        <v>-71.6</v>
      </c>
      <c r="J61" s="122"/>
      <c r="K61" s="246">
        <v>2610729.46</v>
      </c>
    </row>
    <row r="62" spans="1:11" ht="51" customHeight="1">
      <c r="A62" s="77" t="s">
        <v>1005</v>
      </c>
      <c r="B62" s="23" t="s">
        <v>158</v>
      </c>
      <c r="C62" s="23" t="s">
        <v>103</v>
      </c>
      <c r="D62" s="23" t="s">
        <v>249</v>
      </c>
      <c r="E62" s="23" t="s">
        <v>71</v>
      </c>
      <c r="F62" s="23" t="s">
        <v>72</v>
      </c>
      <c r="G62" s="23" t="s">
        <v>1063</v>
      </c>
      <c r="H62" s="23" t="s">
        <v>169</v>
      </c>
      <c r="I62" s="122"/>
      <c r="J62" s="486">
        <v>545382.18</v>
      </c>
      <c r="K62" s="147">
        <v>5226379.72</v>
      </c>
    </row>
    <row r="63" spans="1:11" ht="48.75" customHeight="1">
      <c r="A63" s="77" t="s">
        <v>1456</v>
      </c>
      <c r="B63" s="23" t="s">
        <v>158</v>
      </c>
      <c r="C63" s="23" t="s">
        <v>103</v>
      </c>
      <c r="D63" s="23" t="s">
        <v>249</v>
      </c>
      <c r="E63" s="23" t="s">
        <v>71</v>
      </c>
      <c r="F63" s="23" t="s">
        <v>72</v>
      </c>
      <c r="G63" s="23" t="s">
        <v>1063</v>
      </c>
      <c r="H63" s="23" t="s">
        <v>1086</v>
      </c>
      <c r="I63" s="122"/>
      <c r="J63" s="486"/>
      <c r="K63" s="246">
        <v>702523.66</v>
      </c>
    </row>
    <row r="64" spans="1:11" ht="47.25">
      <c r="A64" s="77" t="s">
        <v>1021</v>
      </c>
      <c r="B64" s="23" t="s">
        <v>158</v>
      </c>
      <c r="C64" s="23" t="s">
        <v>103</v>
      </c>
      <c r="D64" s="23" t="s">
        <v>249</v>
      </c>
      <c r="E64" s="23" t="s">
        <v>71</v>
      </c>
      <c r="F64" s="23" t="s">
        <v>72</v>
      </c>
      <c r="G64" s="23" t="s">
        <v>1064</v>
      </c>
      <c r="H64" s="23" t="s">
        <v>169</v>
      </c>
      <c r="I64" s="122"/>
      <c r="J64" s="122"/>
      <c r="K64" s="246">
        <v>0</v>
      </c>
    </row>
    <row r="65" spans="1:11" ht="47.25">
      <c r="A65" s="77" t="s">
        <v>1102</v>
      </c>
      <c r="B65" s="23" t="s">
        <v>158</v>
      </c>
      <c r="C65" s="23" t="s">
        <v>103</v>
      </c>
      <c r="D65" s="23" t="s">
        <v>249</v>
      </c>
      <c r="E65" s="23" t="s">
        <v>71</v>
      </c>
      <c r="F65" s="23" t="s">
        <v>72</v>
      </c>
      <c r="G65" s="23" t="s">
        <v>1065</v>
      </c>
      <c r="H65" s="23" t="s">
        <v>169</v>
      </c>
      <c r="I65" s="122"/>
      <c r="J65" s="122"/>
      <c r="K65" s="246">
        <v>130437.7</v>
      </c>
    </row>
    <row r="66" spans="1:11" ht="84" customHeight="1">
      <c r="A66" s="77" t="s">
        <v>1413</v>
      </c>
      <c r="B66" s="23" t="s">
        <v>158</v>
      </c>
      <c r="C66" s="23" t="s">
        <v>103</v>
      </c>
      <c r="D66" s="23" t="s">
        <v>249</v>
      </c>
      <c r="E66" s="23" t="s">
        <v>71</v>
      </c>
      <c r="F66" s="23" t="s">
        <v>72</v>
      </c>
      <c r="G66" s="23" t="s">
        <v>1420</v>
      </c>
      <c r="H66" s="23" t="s">
        <v>169</v>
      </c>
      <c r="I66" s="122"/>
      <c r="J66" s="143">
        <v>-305382.18</v>
      </c>
      <c r="K66" s="199">
        <v>764117.75</v>
      </c>
    </row>
    <row r="67" spans="1:11" ht="238.5" customHeight="1">
      <c r="A67" s="77" t="s">
        <v>825</v>
      </c>
      <c r="B67" s="23" t="s">
        <v>158</v>
      </c>
      <c r="C67" s="23" t="s">
        <v>103</v>
      </c>
      <c r="D67" s="23" t="s">
        <v>249</v>
      </c>
      <c r="E67" s="23" t="s">
        <v>71</v>
      </c>
      <c r="F67" s="23" t="s">
        <v>72</v>
      </c>
      <c r="G67" s="23" t="s">
        <v>824</v>
      </c>
      <c r="H67" s="23" t="s">
        <v>54</v>
      </c>
      <c r="I67" s="122"/>
      <c r="J67" s="143"/>
      <c r="K67" s="246">
        <v>4219846.04</v>
      </c>
    </row>
    <row r="68" spans="1:11" ht="46.5" customHeight="1">
      <c r="A68" s="77" t="s">
        <v>1006</v>
      </c>
      <c r="B68" s="23" t="s">
        <v>158</v>
      </c>
      <c r="C68" s="23" t="s">
        <v>103</v>
      </c>
      <c r="D68" s="23" t="s">
        <v>249</v>
      </c>
      <c r="E68" s="23" t="s">
        <v>61</v>
      </c>
      <c r="F68" s="23" t="s">
        <v>72</v>
      </c>
      <c r="G68" s="23" t="s">
        <v>683</v>
      </c>
      <c r="H68" s="23" t="s">
        <v>169</v>
      </c>
      <c r="I68" s="122"/>
      <c r="J68" s="486"/>
      <c r="K68" s="246">
        <v>50000</v>
      </c>
    </row>
    <row r="69" spans="1:11" ht="78.75">
      <c r="A69" s="77" t="s">
        <v>1299</v>
      </c>
      <c r="B69" s="23" t="s">
        <v>158</v>
      </c>
      <c r="C69" s="23" t="s">
        <v>103</v>
      </c>
      <c r="D69" s="23" t="s">
        <v>1301</v>
      </c>
      <c r="E69" s="23" t="s">
        <v>71</v>
      </c>
      <c r="F69" s="23" t="s">
        <v>72</v>
      </c>
      <c r="G69" s="23" t="s">
        <v>1302</v>
      </c>
      <c r="H69" s="23" t="s">
        <v>169</v>
      </c>
      <c r="I69" s="122"/>
      <c r="J69" s="486"/>
      <c r="K69" s="246"/>
    </row>
    <row r="70" spans="1:11" ht="110.25">
      <c r="A70" s="77" t="s">
        <v>1300</v>
      </c>
      <c r="B70" s="23" t="s">
        <v>158</v>
      </c>
      <c r="C70" s="23" t="s">
        <v>103</v>
      </c>
      <c r="D70" s="23" t="s">
        <v>1301</v>
      </c>
      <c r="E70" s="23" t="s">
        <v>71</v>
      </c>
      <c r="F70" s="23" t="s">
        <v>72</v>
      </c>
      <c r="G70" s="23" t="s">
        <v>1303</v>
      </c>
      <c r="H70" s="23" t="s">
        <v>169</v>
      </c>
      <c r="I70" s="122"/>
      <c r="J70" s="486"/>
      <c r="K70" s="246"/>
    </row>
    <row r="71" spans="1:11" ht="94.5">
      <c r="A71" s="77" t="s">
        <v>1146</v>
      </c>
      <c r="B71" s="23" t="s">
        <v>158</v>
      </c>
      <c r="C71" s="23" t="s">
        <v>103</v>
      </c>
      <c r="D71" s="23" t="s">
        <v>249</v>
      </c>
      <c r="E71" s="23" t="s">
        <v>71</v>
      </c>
      <c r="F71" s="23" t="s">
        <v>72</v>
      </c>
      <c r="G71" s="23" t="s">
        <v>1142</v>
      </c>
      <c r="H71" s="23" t="s">
        <v>169</v>
      </c>
      <c r="I71" s="122"/>
      <c r="J71" s="486"/>
      <c r="K71" s="246">
        <v>11468402.16</v>
      </c>
    </row>
    <row r="72" spans="1:11" ht="110.25">
      <c r="A72" s="77" t="s">
        <v>1470</v>
      </c>
      <c r="B72" s="23" t="s">
        <v>158</v>
      </c>
      <c r="C72" s="23" t="s">
        <v>103</v>
      </c>
      <c r="D72" s="23" t="s">
        <v>249</v>
      </c>
      <c r="E72" s="23" t="s">
        <v>71</v>
      </c>
      <c r="F72" s="23" t="s">
        <v>72</v>
      </c>
      <c r="G72" s="23" t="s">
        <v>1459</v>
      </c>
      <c r="H72" s="23" t="s">
        <v>1086</v>
      </c>
      <c r="I72" s="122"/>
      <c r="J72" s="486">
        <v>330488.36</v>
      </c>
      <c r="K72" s="246">
        <v>330488.36</v>
      </c>
    </row>
    <row r="73" spans="1:11" ht="112.5" customHeight="1">
      <c r="A73" s="77" t="s">
        <v>1473</v>
      </c>
      <c r="B73" s="23" t="s">
        <v>158</v>
      </c>
      <c r="C73" s="23" t="s">
        <v>103</v>
      </c>
      <c r="D73" s="23" t="s">
        <v>167</v>
      </c>
      <c r="E73" s="23" t="s">
        <v>122</v>
      </c>
      <c r="F73" s="23" t="s">
        <v>537</v>
      </c>
      <c r="G73" s="23" t="s">
        <v>1460</v>
      </c>
      <c r="H73" s="23" t="s">
        <v>54</v>
      </c>
      <c r="I73" s="122"/>
      <c r="J73" s="486">
        <v>1475068</v>
      </c>
      <c r="K73" s="246">
        <v>1475068</v>
      </c>
    </row>
    <row r="74" spans="1:11" ht="15.75">
      <c r="A74" s="269" t="s">
        <v>104</v>
      </c>
      <c r="B74" s="25" t="s">
        <v>158</v>
      </c>
      <c r="C74" s="25" t="s">
        <v>105</v>
      </c>
      <c r="D74" s="25"/>
      <c r="E74" s="25"/>
      <c r="F74" s="25"/>
      <c r="G74" s="25"/>
      <c r="H74" s="25"/>
      <c r="I74" s="101">
        <f>SUM(I75:I78)</f>
        <v>-456</v>
      </c>
      <c r="J74" s="26">
        <f>SUM(J75:J80)</f>
        <v>0</v>
      </c>
      <c r="K74" s="270">
        <f>SUM(K75:K82)</f>
        <v>699333.3300000001</v>
      </c>
    </row>
    <row r="75" spans="1:11" ht="78.75" customHeight="1">
      <c r="A75" s="33" t="s">
        <v>633</v>
      </c>
      <c r="B75" s="23" t="s">
        <v>158</v>
      </c>
      <c r="C75" s="23" t="s">
        <v>105</v>
      </c>
      <c r="D75" s="23" t="s">
        <v>72</v>
      </c>
      <c r="E75" s="23" t="s">
        <v>71</v>
      </c>
      <c r="F75" s="23" t="s">
        <v>123</v>
      </c>
      <c r="G75" s="23" t="s">
        <v>543</v>
      </c>
      <c r="H75" s="23" t="s">
        <v>169</v>
      </c>
      <c r="I75" s="122">
        <v>-456</v>
      </c>
      <c r="J75" s="122"/>
      <c r="K75" s="246">
        <v>299333.33</v>
      </c>
    </row>
    <row r="76" spans="1:11" ht="47.25">
      <c r="A76" s="80" t="s">
        <v>659</v>
      </c>
      <c r="B76" s="22" t="s">
        <v>158</v>
      </c>
      <c r="C76" s="22" t="s">
        <v>105</v>
      </c>
      <c r="D76" s="22" t="s">
        <v>58</v>
      </c>
      <c r="E76" s="22" t="s">
        <v>71</v>
      </c>
      <c r="F76" s="22" t="s">
        <v>72</v>
      </c>
      <c r="G76" s="22" t="s">
        <v>544</v>
      </c>
      <c r="H76" s="22" t="s">
        <v>169</v>
      </c>
      <c r="I76" s="120"/>
      <c r="J76" s="120"/>
      <c r="K76" s="271">
        <v>22000</v>
      </c>
    </row>
    <row r="77" spans="1:11" ht="51.75" customHeight="1">
      <c r="A77" s="80" t="s">
        <v>976</v>
      </c>
      <c r="B77" s="23" t="s">
        <v>158</v>
      </c>
      <c r="C77" s="23" t="s">
        <v>105</v>
      </c>
      <c r="D77" s="23" t="s">
        <v>58</v>
      </c>
      <c r="E77" s="23" t="s">
        <v>71</v>
      </c>
      <c r="F77" s="23" t="s">
        <v>72</v>
      </c>
      <c r="G77" s="23" t="s">
        <v>545</v>
      </c>
      <c r="H77" s="23" t="s">
        <v>169</v>
      </c>
      <c r="I77" s="122"/>
      <c r="J77" s="122"/>
      <c r="K77" s="276">
        <v>20000</v>
      </c>
    </row>
    <row r="78" spans="1:11" ht="63">
      <c r="A78" s="80" t="s">
        <v>644</v>
      </c>
      <c r="B78" s="23" t="s">
        <v>158</v>
      </c>
      <c r="C78" s="23" t="s">
        <v>105</v>
      </c>
      <c r="D78" s="23" t="s">
        <v>58</v>
      </c>
      <c r="E78" s="23" t="s">
        <v>71</v>
      </c>
      <c r="F78" s="23" t="s">
        <v>72</v>
      </c>
      <c r="G78" s="23" t="s">
        <v>546</v>
      </c>
      <c r="H78" s="23" t="s">
        <v>169</v>
      </c>
      <c r="I78" s="122"/>
      <c r="J78" s="122"/>
      <c r="K78" s="246"/>
    </row>
    <row r="79" spans="1:11" ht="47.25">
      <c r="A79" s="80" t="s">
        <v>677</v>
      </c>
      <c r="B79" s="23" t="s">
        <v>158</v>
      </c>
      <c r="C79" s="23" t="s">
        <v>105</v>
      </c>
      <c r="D79" s="23" t="s">
        <v>58</v>
      </c>
      <c r="E79" s="23" t="s">
        <v>71</v>
      </c>
      <c r="F79" s="23" t="s">
        <v>123</v>
      </c>
      <c r="G79" s="23" t="s">
        <v>676</v>
      </c>
      <c r="H79" s="23" t="s">
        <v>170</v>
      </c>
      <c r="I79" s="122"/>
      <c r="J79" s="122"/>
      <c r="K79" s="246">
        <v>258000</v>
      </c>
    </row>
    <row r="80" spans="1:11" ht="129" customHeight="1">
      <c r="A80" s="80" t="s">
        <v>1103</v>
      </c>
      <c r="B80" s="23" t="s">
        <v>158</v>
      </c>
      <c r="C80" s="23" t="s">
        <v>105</v>
      </c>
      <c r="D80" s="23" t="s">
        <v>58</v>
      </c>
      <c r="E80" s="23" t="s">
        <v>71</v>
      </c>
      <c r="F80" s="23" t="s">
        <v>123</v>
      </c>
      <c r="G80" s="23" t="s">
        <v>1066</v>
      </c>
      <c r="H80" s="23" t="s">
        <v>170</v>
      </c>
      <c r="I80" s="122"/>
      <c r="J80" s="122"/>
      <c r="K80" s="246">
        <v>100000</v>
      </c>
    </row>
    <row r="81" spans="1:11" ht="80.25" customHeight="1">
      <c r="A81" s="80" t="s">
        <v>1475</v>
      </c>
      <c r="B81" s="23" t="s">
        <v>158</v>
      </c>
      <c r="C81" s="23" t="s">
        <v>105</v>
      </c>
      <c r="D81" s="23" t="s">
        <v>58</v>
      </c>
      <c r="E81" s="23" t="s">
        <v>71</v>
      </c>
      <c r="F81" s="23" t="s">
        <v>249</v>
      </c>
      <c r="G81" s="23" t="s">
        <v>1461</v>
      </c>
      <c r="H81" s="23" t="s">
        <v>169</v>
      </c>
      <c r="I81" s="122"/>
      <c r="J81" s="122"/>
      <c r="K81" s="246">
        <v>0</v>
      </c>
    </row>
    <row r="82" spans="1:11" ht="97.5" customHeight="1">
      <c r="A82" s="80" t="s">
        <v>1476</v>
      </c>
      <c r="B82" s="23" t="s">
        <v>158</v>
      </c>
      <c r="C82" s="23" t="s">
        <v>105</v>
      </c>
      <c r="D82" s="23" t="s">
        <v>58</v>
      </c>
      <c r="E82" s="23" t="s">
        <v>71</v>
      </c>
      <c r="F82" s="23" t="s">
        <v>249</v>
      </c>
      <c r="G82" s="23" t="s">
        <v>1462</v>
      </c>
      <c r="H82" s="23" t="s">
        <v>169</v>
      </c>
      <c r="I82" s="122"/>
      <c r="J82" s="122"/>
      <c r="K82" s="246">
        <v>0</v>
      </c>
    </row>
    <row r="83" spans="1:11" ht="15.75">
      <c r="A83" s="269" t="s">
        <v>38</v>
      </c>
      <c r="B83" s="25" t="s">
        <v>158</v>
      </c>
      <c r="C83" s="25" t="s">
        <v>39</v>
      </c>
      <c r="D83" s="25"/>
      <c r="E83" s="25"/>
      <c r="F83" s="25"/>
      <c r="G83" s="25"/>
      <c r="H83" s="25"/>
      <c r="I83" s="26" t="e">
        <f>I84+I90</f>
        <v>#REF!</v>
      </c>
      <c r="J83" s="26">
        <f>J84+J90+J95</f>
        <v>429511.64</v>
      </c>
      <c r="K83" s="270">
        <f>K84+K90+K95</f>
        <v>28252875.019999996</v>
      </c>
    </row>
    <row r="84" spans="1:11" ht="15.75">
      <c r="A84" s="277" t="s">
        <v>137</v>
      </c>
      <c r="B84" s="42">
        <v>900</v>
      </c>
      <c r="C84" s="43" t="s">
        <v>138</v>
      </c>
      <c r="D84" s="43"/>
      <c r="E84" s="43"/>
      <c r="F84" s="43"/>
      <c r="G84" s="43"/>
      <c r="H84" s="43"/>
      <c r="I84" s="124" t="e">
        <f>#REF!+#REF!</f>
        <v>#REF!</v>
      </c>
      <c r="J84" s="146">
        <f>SUM(J85:J89)</f>
        <v>0</v>
      </c>
      <c r="K84" s="278">
        <f>SUM(K85:K89)</f>
        <v>2978103.62</v>
      </c>
    </row>
    <row r="85" spans="1:11" ht="47.25">
      <c r="A85" s="80" t="s">
        <v>701</v>
      </c>
      <c r="B85" s="96">
        <v>900</v>
      </c>
      <c r="C85" s="97" t="s">
        <v>138</v>
      </c>
      <c r="D85" s="97" t="s">
        <v>62</v>
      </c>
      <c r="E85" s="97" t="s">
        <v>147</v>
      </c>
      <c r="F85" s="97" t="s">
        <v>72</v>
      </c>
      <c r="G85" s="97" t="s">
        <v>746</v>
      </c>
      <c r="H85" s="97" t="s">
        <v>169</v>
      </c>
      <c r="I85" s="131"/>
      <c r="J85" s="131"/>
      <c r="K85" s="279">
        <v>1235573.6</v>
      </c>
    </row>
    <row r="86" spans="1:11" ht="63">
      <c r="A86" s="424" t="s">
        <v>1210</v>
      </c>
      <c r="B86" s="96">
        <v>900</v>
      </c>
      <c r="C86" s="97" t="s">
        <v>138</v>
      </c>
      <c r="D86" s="97" t="s">
        <v>62</v>
      </c>
      <c r="E86" s="97" t="s">
        <v>147</v>
      </c>
      <c r="F86" s="97" t="s">
        <v>72</v>
      </c>
      <c r="G86" s="97" t="s">
        <v>1209</v>
      </c>
      <c r="H86" s="97" t="s">
        <v>169</v>
      </c>
      <c r="I86" s="131"/>
      <c r="J86" s="131"/>
      <c r="K86" s="279">
        <v>1546853.1</v>
      </c>
    </row>
    <row r="87" spans="1:11" ht="63">
      <c r="A87" s="446" t="s">
        <v>1081</v>
      </c>
      <c r="B87" s="96">
        <v>900</v>
      </c>
      <c r="C87" s="97" t="s">
        <v>138</v>
      </c>
      <c r="D87" s="97" t="s">
        <v>62</v>
      </c>
      <c r="E87" s="97" t="s">
        <v>1083</v>
      </c>
      <c r="F87" s="97" t="s">
        <v>72</v>
      </c>
      <c r="G87" s="97" t="s">
        <v>1084</v>
      </c>
      <c r="H87" s="97" t="s">
        <v>169</v>
      </c>
      <c r="I87" s="131"/>
      <c r="J87" s="131"/>
      <c r="K87" s="279"/>
    </row>
    <row r="88" spans="1:11" ht="78.75">
      <c r="A88" s="447" t="s">
        <v>1217</v>
      </c>
      <c r="B88" s="96">
        <v>900</v>
      </c>
      <c r="C88" s="97" t="s">
        <v>138</v>
      </c>
      <c r="D88" s="97" t="s">
        <v>62</v>
      </c>
      <c r="E88" s="97" t="s">
        <v>147</v>
      </c>
      <c r="F88" s="97" t="s">
        <v>72</v>
      </c>
      <c r="G88" s="97" t="s">
        <v>1291</v>
      </c>
      <c r="H88" s="97" t="s">
        <v>170</v>
      </c>
      <c r="I88" s="131"/>
      <c r="J88" s="131"/>
      <c r="K88" s="279">
        <v>195676.92</v>
      </c>
    </row>
    <row r="89" spans="1:11" ht="47.25">
      <c r="A89" s="447" t="s">
        <v>1127</v>
      </c>
      <c r="B89" s="96">
        <v>900</v>
      </c>
      <c r="C89" s="97" t="s">
        <v>138</v>
      </c>
      <c r="D89" s="97" t="s">
        <v>62</v>
      </c>
      <c r="E89" s="97" t="s">
        <v>1083</v>
      </c>
      <c r="F89" s="97" t="s">
        <v>72</v>
      </c>
      <c r="G89" s="97" t="s">
        <v>1128</v>
      </c>
      <c r="H89" s="97" t="s">
        <v>169</v>
      </c>
      <c r="I89" s="131"/>
      <c r="J89" s="131"/>
      <c r="K89" s="279"/>
    </row>
    <row r="90" spans="1:11" ht="15.75">
      <c r="A90" s="269" t="s">
        <v>139</v>
      </c>
      <c r="B90" s="25" t="s">
        <v>158</v>
      </c>
      <c r="C90" s="25" t="s">
        <v>140</v>
      </c>
      <c r="D90" s="25"/>
      <c r="E90" s="25"/>
      <c r="F90" s="25"/>
      <c r="G90" s="25"/>
      <c r="H90" s="25"/>
      <c r="I90" s="26" t="e">
        <f>I91+#REF!+#REF!+#REF!+#REF!+#REF!</f>
        <v>#REF!</v>
      </c>
      <c r="J90" s="26">
        <f>SUM(J91:J94)</f>
        <v>0</v>
      </c>
      <c r="K90" s="270">
        <f>SUM(K91:K94)</f>
        <v>8595783.58</v>
      </c>
    </row>
    <row r="91" spans="1:11" ht="48" customHeight="1">
      <c r="A91" s="76" t="s">
        <v>646</v>
      </c>
      <c r="B91" s="23" t="s">
        <v>158</v>
      </c>
      <c r="C91" s="23" t="s">
        <v>140</v>
      </c>
      <c r="D91" s="23" t="s">
        <v>62</v>
      </c>
      <c r="E91" s="23" t="s">
        <v>71</v>
      </c>
      <c r="F91" s="23" t="s">
        <v>72</v>
      </c>
      <c r="G91" s="23" t="s">
        <v>547</v>
      </c>
      <c r="H91" s="23" t="s">
        <v>169</v>
      </c>
      <c r="I91" s="122">
        <v>-220</v>
      </c>
      <c r="J91" s="159"/>
      <c r="K91" s="246">
        <v>2183528.08</v>
      </c>
    </row>
    <row r="92" spans="1:11" ht="142.5" customHeight="1">
      <c r="A92" s="76" t="s">
        <v>1448</v>
      </c>
      <c r="B92" s="23" t="s">
        <v>158</v>
      </c>
      <c r="C92" s="23" t="s">
        <v>140</v>
      </c>
      <c r="D92" s="23" t="s">
        <v>62</v>
      </c>
      <c r="E92" s="23" t="s">
        <v>71</v>
      </c>
      <c r="F92" s="23" t="s">
        <v>72</v>
      </c>
      <c r="G92" s="23" t="s">
        <v>1447</v>
      </c>
      <c r="H92" s="23" t="s">
        <v>1086</v>
      </c>
      <c r="I92" s="122"/>
      <c r="J92" s="159"/>
      <c r="K92" s="246">
        <v>505050.5</v>
      </c>
    </row>
    <row r="93" spans="1:11" ht="48.75" customHeight="1">
      <c r="A93" s="76" t="s">
        <v>655</v>
      </c>
      <c r="B93" s="23" t="s">
        <v>158</v>
      </c>
      <c r="C93" s="23" t="s">
        <v>140</v>
      </c>
      <c r="D93" s="23" t="s">
        <v>167</v>
      </c>
      <c r="E93" s="23" t="s">
        <v>122</v>
      </c>
      <c r="F93" s="23" t="s">
        <v>537</v>
      </c>
      <c r="G93" s="23" t="s">
        <v>548</v>
      </c>
      <c r="H93" s="23" t="s">
        <v>169</v>
      </c>
      <c r="I93" s="122"/>
      <c r="J93" s="159"/>
      <c r="K93" s="246">
        <v>117180</v>
      </c>
    </row>
    <row r="94" spans="1:11" ht="81" customHeight="1">
      <c r="A94" s="536" t="s">
        <v>1417</v>
      </c>
      <c r="B94" s="23" t="s">
        <v>158</v>
      </c>
      <c r="C94" s="23" t="s">
        <v>140</v>
      </c>
      <c r="D94" s="23" t="s">
        <v>1153</v>
      </c>
      <c r="E94" s="23" t="s">
        <v>71</v>
      </c>
      <c r="F94" s="23" t="s">
        <v>72</v>
      </c>
      <c r="G94" s="23" t="s">
        <v>1421</v>
      </c>
      <c r="H94" s="23" t="s">
        <v>1086</v>
      </c>
      <c r="I94" s="122"/>
      <c r="J94" s="245"/>
      <c r="K94" s="453">
        <v>5790025</v>
      </c>
    </row>
    <row r="95" spans="1:11" ht="15.75">
      <c r="A95" s="269" t="s">
        <v>703</v>
      </c>
      <c r="B95" s="25" t="s">
        <v>158</v>
      </c>
      <c r="C95" s="25" t="s">
        <v>702</v>
      </c>
      <c r="D95" s="25"/>
      <c r="E95" s="25"/>
      <c r="F95" s="25"/>
      <c r="G95" s="25"/>
      <c r="H95" s="25"/>
      <c r="I95" s="26" t="e">
        <f>I102+#REF!+#REF!+I108+I110+I111</f>
        <v>#REF!</v>
      </c>
      <c r="J95" s="26">
        <f>SUM(J96:J106)</f>
        <v>429511.64</v>
      </c>
      <c r="K95" s="270">
        <f>SUM(K96:K106)</f>
        <v>16678987.819999998</v>
      </c>
    </row>
    <row r="96" spans="1:11" ht="65.25" customHeight="1">
      <c r="A96" s="76" t="s">
        <v>726</v>
      </c>
      <c r="B96" s="23" t="s">
        <v>158</v>
      </c>
      <c r="C96" s="23" t="s">
        <v>702</v>
      </c>
      <c r="D96" s="23" t="s">
        <v>62</v>
      </c>
      <c r="E96" s="23" t="s">
        <v>61</v>
      </c>
      <c r="F96" s="23" t="s">
        <v>72</v>
      </c>
      <c r="G96" s="23" t="s">
        <v>747</v>
      </c>
      <c r="H96" s="23" t="s">
        <v>169</v>
      </c>
      <c r="I96" s="122"/>
      <c r="J96" s="122"/>
      <c r="K96" s="246">
        <v>1761044.73</v>
      </c>
    </row>
    <row r="97" spans="1:11" ht="69.75" customHeight="1">
      <c r="A97" s="76" t="s">
        <v>709</v>
      </c>
      <c r="B97" s="23" t="s">
        <v>158</v>
      </c>
      <c r="C97" s="23" t="s">
        <v>702</v>
      </c>
      <c r="D97" s="23" t="s">
        <v>62</v>
      </c>
      <c r="E97" s="23" t="s">
        <v>61</v>
      </c>
      <c r="F97" s="23" t="s">
        <v>72</v>
      </c>
      <c r="G97" s="23" t="s">
        <v>748</v>
      </c>
      <c r="H97" s="23" t="s">
        <v>169</v>
      </c>
      <c r="I97" s="122"/>
      <c r="J97" s="486">
        <v>-570488.36</v>
      </c>
      <c r="K97" s="246">
        <v>3000946.45</v>
      </c>
    </row>
    <row r="98" spans="1:11" ht="76.5" customHeight="1">
      <c r="A98" s="76" t="s">
        <v>1370</v>
      </c>
      <c r="B98" s="23" t="s">
        <v>158</v>
      </c>
      <c r="C98" s="23" t="s">
        <v>702</v>
      </c>
      <c r="D98" s="23" t="s">
        <v>62</v>
      </c>
      <c r="E98" s="23" t="s">
        <v>61</v>
      </c>
      <c r="F98" s="23" t="s">
        <v>72</v>
      </c>
      <c r="G98" s="23" t="s">
        <v>748</v>
      </c>
      <c r="H98" s="23" t="s">
        <v>1086</v>
      </c>
      <c r="I98" s="122"/>
      <c r="J98" s="122"/>
      <c r="K98" s="246">
        <v>1683162.65</v>
      </c>
    </row>
    <row r="99" spans="1:11" ht="115.5" customHeight="1">
      <c r="A99" s="76" t="s">
        <v>1385</v>
      </c>
      <c r="B99" s="23" t="s">
        <v>158</v>
      </c>
      <c r="C99" s="23" t="s">
        <v>702</v>
      </c>
      <c r="D99" s="23" t="s">
        <v>62</v>
      </c>
      <c r="E99" s="23" t="s">
        <v>61</v>
      </c>
      <c r="F99" s="23" t="s">
        <v>72</v>
      </c>
      <c r="G99" s="23" t="s">
        <v>1386</v>
      </c>
      <c r="H99" s="23" t="s">
        <v>170</v>
      </c>
      <c r="I99" s="122"/>
      <c r="J99" s="486">
        <v>1000000</v>
      </c>
      <c r="K99" s="246">
        <v>6500000</v>
      </c>
    </row>
    <row r="100" spans="1:11" ht="63.75" customHeight="1">
      <c r="A100" s="76" t="s">
        <v>1375</v>
      </c>
      <c r="B100" s="23" t="s">
        <v>158</v>
      </c>
      <c r="C100" s="23" t="s">
        <v>702</v>
      </c>
      <c r="D100" s="23" t="s">
        <v>62</v>
      </c>
      <c r="E100" s="23" t="s">
        <v>61</v>
      </c>
      <c r="F100" s="23" t="s">
        <v>72</v>
      </c>
      <c r="G100" s="23" t="s">
        <v>1378</v>
      </c>
      <c r="H100" s="23" t="s">
        <v>169</v>
      </c>
      <c r="I100" s="122"/>
      <c r="J100" s="486"/>
      <c r="K100" s="246">
        <v>207666.69</v>
      </c>
    </row>
    <row r="101" spans="1:11" ht="63.75" customHeight="1">
      <c r="A101" s="76" t="s">
        <v>1376</v>
      </c>
      <c r="B101" s="23" t="s">
        <v>158</v>
      </c>
      <c r="C101" s="23" t="s">
        <v>702</v>
      </c>
      <c r="D101" s="23" t="s">
        <v>62</v>
      </c>
      <c r="E101" s="23" t="s">
        <v>61</v>
      </c>
      <c r="F101" s="23" t="s">
        <v>72</v>
      </c>
      <c r="G101" s="23" t="s">
        <v>1379</v>
      </c>
      <c r="H101" s="23" t="s">
        <v>169</v>
      </c>
      <c r="I101" s="122"/>
      <c r="J101" s="486"/>
      <c r="K101" s="246">
        <v>207666.69</v>
      </c>
    </row>
    <row r="102" spans="1:11" ht="68.25" customHeight="1">
      <c r="A102" s="76" t="s">
        <v>704</v>
      </c>
      <c r="B102" s="23" t="s">
        <v>158</v>
      </c>
      <c r="C102" s="23" t="s">
        <v>702</v>
      </c>
      <c r="D102" s="23" t="s">
        <v>62</v>
      </c>
      <c r="E102" s="23" t="s">
        <v>96</v>
      </c>
      <c r="F102" s="23" t="s">
        <v>72</v>
      </c>
      <c r="G102" s="23" t="s">
        <v>749</v>
      </c>
      <c r="H102" s="23" t="s">
        <v>169</v>
      </c>
      <c r="I102" s="122"/>
      <c r="J102" s="486"/>
      <c r="K102" s="246">
        <v>0</v>
      </c>
    </row>
    <row r="103" spans="1:11" ht="66" customHeight="1">
      <c r="A103" s="76" t="s">
        <v>1377</v>
      </c>
      <c r="B103" s="23" t="s">
        <v>158</v>
      </c>
      <c r="C103" s="23" t="s">
        <v>702</v>
      </c>
      <c r="D103" s="23" t="s">
        <v>62</v>
      </c>
      <c r="E103" s="23" t="s">
        <v>96</v>
      </c>
      <c r="F103" s="23" t="s">
        <v>72</v>
      </c>
      <c r="G103" s="23" t="s">
        <v>1380</v>
      </c>
      <c r="H103" s="23" t="s">
        <v>169</v>
      </c>
      <c r="I103" s="122"/>
      <c r="J103" s="486"/>
      <c r="K103" s="246">
        <v>191666.67</v>
      </c>
    </row>
    <row r="104" spans="1:11" ht="110.25">
      <c r="A104" s="296" t="s">
        <v>827</v>
      </c>
      <c r="B104" s="23" t="s">
        <v>158</v>
      </c>
      <c r="C104" s="23" t="s">
        <v>702</v>
      </c>
      <c r="D104" s="23" t="s">
        <v>62</v>
      </c>
      <c r="E104" s="23" t="s">
        <v>61</v>
      </c>
      <c r="F104" s="23" t="s">
        <v>72</v>
      </c>
      <c r="G104" s="23" t="s">
        <v>828</v>
      </c>
      <c r="H104" s="23" t="s">
        <v>54</v>
      </c>
      <c r="I104" s="122"/>
      <c r="J104" s="122"/>
      <c r="K104" s="246">
        <v>1320000</v>
      </c>
    </row>
    <row r="105" spans="1:11" ht="80.25" customHeight="1">
      <c r="A105" s="95" t="s">
        <v>812</v>
      </c>
      <c r="B105" s="23" t="s">
        <v>158</v>
      </c>
      <c r="C105" s="23" t="s">
        <v>702</v>
      </c>
      <c r="D105" s="23" t="s">
        <v>62</v>
      </c>
      <c r="E105" s="23" t="s">
        <v>96</v>
      </c>
      <c r="F105" s="23" t="s">
        <v>72</v>
      </c>
      <c r="G105" s="23" t="s">
        <v>813</v>
      </c>
      <c r="H105" s="23" t="s">
        <v>54</v>
      </c>
      <c r="I105" s="122"/>
      <c r="J105" s="245"/>
      <c r="K105" s="246">
        <v>801000</v>
      </c>
    </row>
    <row r="106" spans="1:11" ht="70.5" customHeight="1">
      <c r="A106" s="452" t="s">
        <v>711</v>
      </c>
      <c r="B106" s="23" t="s">
        <v>158</v>
      </c>
      <c r="C106" s="23" t="s">
        <v>702</v>
      </c>
      <c r="D106" s="23" t="s">
        <v>62</v>
      </c>
      <c r="E106" s="23" t="s">
        <v>96</v>
      </c>
      <c r="F106" s="23" t="s">
        <v>72</v>
      </c>
      <c r="G106" s="23" t="s">
        <v>750</v>
      </c>
      <c r="H106" s="23" t="s">
        <v>169</v>
      </c>
      <c r="I106" s="122"/>
      <c r="J106" s="486"/>
      <c r="K106" s="246">
        <v>1005833.94</v>
      </c>
    </row>
    <row r="107" spans="1:11" ht="15.75">
      <c r="A107" s="269" t="s">
        <v>141</v>
      </c>
      <c r="B107" s="42">
        <v>900</v>
      </c>
      <c r="C107" s="43" t="s">
        <v>142</v>
      </c>
      <c r="D107" s="43"/>
      <c r="E107" s="43"/>
      <c r="F107" s="43"/>
      <c r="G107" s="43"/>
      <c r="H107" s="43"/>
      <c r="I107" s="124" t="e">
        <f>#REF!+#REF!+#REF!+I108</f>
        <v>#REF!</v>
      </c>
      <c r="J107" s="146">
        <f>J108</f>
        <v>0</v>
      </c>
      <c r="K107" s="278">
        <f>K108</f>
        <v>166200</v>
      </c>
    </row>
    <row r="108" spans="1:11" ht="15.75">
      <c r="A108" s="269" t="s">
        <v>143</v>
      </c>
      <c r="B108" s="42">
        <v>900</v>
      </c>
      <c r="C108" s="43" t="s">
        <v>144</v>
      </c>
      <c r="D108" s="43"/>
      <c r="E108" s="43"/>
      <c r="F108" s="43"/>
      <c r="G108" s="43"/>
      <c r="H108" s="43"/>
      <c r="I108" s="124">
        <f>I109</f>
        <v>0</v>
      </c>
      <c r="J108" s="146">
        <f>SUM(J109:J113)</f>
        <v>0</v>
      </c>
      <c r="K108" s="278">
        <f>SUM(K109:K113)</f>
        <v>166200</v>
      </c>
    </row>
    <row r="109" spans="1:11" ht="63">
      <c r="A109" s="80" t="s">
        <v>645</v>
      </c>
      <c r="B109" s="98">
        <v>900</v>
      </c>
      <c r="C109" s="99" t="s">
        <v>144</v>
      </c>
      <c r="D109" s="99" t="s">
        <v>59</v>
      </c>
      <c r="E109" s="99" t="s">
        <v>71</v>
      </c>
      <c r="F109" s="99" t="s">
        <v>72</v>
      </c>
      <c r="G109" s="99" t="s">
        <v>549</v>
      </c>
      <c r="H109" s="99" t="s">
        <v>169</v>
      </c>
      <c r="I109" s="132"/>
      <c r="J109" s="132"/>
      <c r="K109" s="281">
        <v>138200</v>
      </c>
    </row>
    <row r="110" spans="1:11" ht="47.25">
      <c r="A110" s="80" t="s">
        <v>665</v>
      </c>
      <c r="B110" s="98">
        <v>900</v>
      </c>
      <c r="C110" s="99" t="s">
        <v>144</v>
      </c>
      <c r="D110" s="99" t="s">
        <v>59</v>
      </c>
      <c r="E110" s="99" t="s">
        <v>71</v>
      </c>
      <c r="F110" s="99" t="s">
        <v>72</v>
      </c>
      <c r="G110" s="99" t="s">
        <v>549</v>
      </c>
      <c r="H110" s="99" t="s">
        <v>114</v>
      </c>
      <c r="I110" s="132"/>
      <c r="J110" s="132"/>
      <c r="K110" s="281">
        <v>9000</v>
      </c>
    </row>
    <row r="111" spans="1:11" ht="78.75">
      <c r="A111" s="100" t="s">
        <v>1167</v>
      </c>
      <c r="B111" s="98">
        <v>900</v>
      </c>
      <c r="C111" s="99" t="s">
        <v>144</v>
      </c>
      <c r="D111" s="99" t="s">
        <v>67</v>
      </c>
      <c r="E111" s="99" t="s">
        <v>61</v>
      </c>
      <c r="F111" s="99" t="s">
        <v>72</v>
      </c>
      <c r="G111" s="99" t="s">
        <v>550</v>
      </c>
      <c r="H111" s="99" t="s">
        <v>169</v>
      </c>
      <c r="I111" s="132"/>
      <c r="J111" s="132"/>
      <c r="K111" s="281">
        <v>4000</v>
      </c>
    </row>
    <row r="112" spans="1:11" ht="51.75" customHeight="1">
      <c r="A112" s="80" t="s">
        <v>1434</v>
      </c>
      <c r="B112" s="98">
        <v>900</v>
      </c>
      <c r="C112" s="99" t="s">
        <v>144</v>
      </c>
      <c r="D112" s="99" t="s">
        <v>67</v>
      </c>
      <c r="E112" s="99" t="s">
        <v>71</v>
      </c>
      <c r="F112" s="99" t="s">
        <v>249</v>
      </c>
      <c r="G112" s="99" t="s">
        <v>1170</v>
      </c>
      <c r="H112" s="99" t="s">
        <v>169</v>
      </c>
      <c r="I112" s="132"/>
      <c r="J112" s="486"/>
      <c r="K112" s="281">
        <v>9000</v>
      </c>
    </row>
    <row r="113" spans="1:11" ht="65.25" customHeight="1">
      <c r="A113" s="80" t="s">
        <v>1435</v>
      </c>
      <c r="B113" s="98">
        <v>900</v>
      </c>
      <c r="C113" s="99" t="s">
        <v>144</v>
      </c>
      <c r="D113" s="99" t="s">
        <v>67</v>
      </c>
      <c r="E113" s="99" t="s">
        <v>71</v>
      </c>
      <c r="F113" s="99" t="s">
        <v>249</v>
      </c>
      <c r="G113" s="99" t="s">
        <v>1437</v>
      </c>
      <c r="H113" s="99" t="s">
        <v>169</v>
      </c>
      <c r="I113" s="132"/>
      <c r="J113" s="486"/>
      <c r="K113" s="281">
        <v>6000</v>
      </c>
    </row>
    <row r="114" spans="1:11" ht="15.75">
      <c r="A114" s="269" t="s">
        <v>145</v>
      </c>
      <c r="B114" s="25" t="s">
        <v>158</v>
      </c>
      <c r="C114" s="25" t="s">
        <v>146</v>
      </c>
      <c r="D114" s="25"/>
      <c r="E114" s="25"/>
      <c r="F114" s="25"/>
      <c r="G114" s="25"/>
      <c r="H114" s="25"/>
      <c r="I114" s="26">
        <f>I115</f>
        <v>-80.6</v>
      </c>
      <c r="J114" s="26">
        <f>J115</f>
        <v>7.48</v>
      </c>
      <c r="K114" s="270">
        <f>K115</f>
        <v>14338444.68</v>
      </c>
    </row>
    <row r="115" spans="1:11" ht="15.75">
      <c r="A115" s="269" t="s">
        <v>165</v>
      </c>
      <c r="B115" s="25" t="s">
        <v>158</v>
      </c>
      <c r="C115" s="25" t="s">
        <v>166</v>
      </c>
      <c r="D115" s="25"/>
      <c r="E115" s="25"/>
      <c r="F115" s="25"/>
      <c r="G115" s="25"/>
      <c r="H115" s="25"/>
      <c r="I115" s="26">
        <f>SUM(I116:I128)</f>
        <v>-80.6</v>
      </c>
      <c r="J115" s="26">
        <f>SUM(J116:J129)</f>
        <v>7.48</v>
      </c>
      <c r="K115" s="595">
        <f>SUM(K116:K129)</f>
        <v>14338444.68</v>
      </c>
    </row>
    <row r="116" spans="1:11" ht="78.75">
      <c r="A116" s="76" t="s">
        <v>422</v>
      </c>
      <c r="B116" s="23" t="s">
        <v>158</v>
      </c>
      <c r="C116" s="23" t="s">
        <v>166</v>
      </c>
      <c r="D116" s="23" t="s">
        <v>60</v>
      </c>
      <c r="E116" s="23" t="s">
        <v>71</v>
      </c>
      <c r="F116" s="23" t="s">
        <v>72</v>
      </c>
      <c r="G116" s="23" t="s">
        <v>551</v>
      </c>
      <c r="H116" s="23" t="s">
        <v>113</v>
      </c>
      <c r="I116" s="122">
        <v>-80.6</v>
      </c>
      <c r="J116" s="467"/>
      <c r="K116" s="470">
        <v>3674800</v>
      </c>
    </row>
    <row r="117" spans="1:11" ht="94.5">
      <c r="A117" s="469" t="s">
        <v>610</v>
      </c>
      <c r="B117" s="243" t="s">
        <v>158</v>
      </c>
      <c r="C117" s="243" t="s">
        <v>166</v>
      </c>
      <c r="D117" s="243" t="s">
        <v>60</v>
      </c>
      <c r="E117" s="243" t="s">
        <v>71</v>
      </c>
      <c r="F117" s="243" t="s">
        <v>72</v>
      </c>
      <c r="G117" s="243" t="s">
        <v>613</v>
      </c>
      <c r="H117" s="243" t="s">
        <v>113</v>
      </c>
      <c r="I117" s="495"/>
      <c r="J117" s="496"/>
      <c r="K117" s="453">
        <v>14583</v>
      </c>
    </row>
    <row r="118" spans="1:11" ht="110.25">
      <c r="A118" s="469" t="s">
        <v>552</v>
      </c>
      <c r="B118" s="243" t="s">
        <v>158</v>
      </c>
      <c r="C118" s="243" t="s">
        <v>166</v>
      </c>
      <c r="D118" s="243" t="s">
        <v>60</v>
      </c>
      <c r="E118" s="243" t="s">
        <v>71</v>
      </c>
      <c r="F118" s="243" t="s">
        <v>72</v>
      </c>
      <c r="G118" s="243" t="s">
        <v>553</v>
      </c>
      <c r="H118" s="243" t="s">
        <v>113</v>
      </c>
      <c r="I118" s="495"/>
      <c r="J118" s="496"/>
      <c r="K118" s="453">
        <v>1434888</v>
      </c>
    </row>
    <row r="119" spans="1:11" ht="78.75">
      <c r="A119" s="76" t="s">
        <v>429</v>
      </c>
      <c r="B119" s="23" t="s">
        <v>158</v>
      </c>
      <c r="C119" s="23" t="s">
        <v>166</v>
      </c>
      <c r="D119" s="23" t="s">
        <v>60</v>
      </c>
      <c r="E119" s="23" t="s">
        <v>61</v>
      </c>
      <c r="F119" s="23" t="s">
        <v>72</v>
      </c>
      <c r="G119" s="23" t="s">
        <v>554</v>
      </c>
      <c r="H119" s="23" t="s">
        <v>113</v>
      </c>
      <c r="I119" s="122"/>
      <c r="J119" s="245"/>
      <c r="K119" s="556">
        <v>6304284.97</v>
      </c>
    </row>
    <row r="120" spans="1:11" ht="94.5">
      <c r="A120" s="76" t="s">
        <v>610</v>
      </c>
      <c r="B120" s="23" t="s">
        <v>158</v>
      </c>
      <c r="C120" s="23" t="s">
        <v>166</v>
      </c>
      <c r="D120" s="23" t="s">
        <v>60</v>
      </c>
      <c r="E120" s="23" t="s">
        <v>61</v>
      </c>
      <c r="F120" s="23" t="s">
        <v>72</v>
      </c>
      <c r="G120" s="23" t="s">
        <v>613</v>
      </c>
      <c r="H120" s="23" t="s">
        <v>113</v>
      </c>
      <c r="I120" s="122"/>
      <c r="J120" s="467"/>
      <c r="K120" s="170">
        <v>24873</v>
      </c>
    </row>
    <row r="121" spans="1:11" ht="110.25">
      <c r="A121" s="76" t="s">
        <v>555</v>
      </c>
      <c r="B121" s="23" t="s">
        <v>158</v>
      </c>
      <c r="C121" s="23" t="s">
        <v>166</v>
      </c>
      <c r="D121" s="23" t="s">
        <v>60</v>
      </c>
      <c r="E121" s="23" t="s">
        <v>61</v>
      </c>
      <c r="F121" s="23" t="s">
        <v>72</v>
      </c>
      <c r="G121" s="23" t="s">
        <v>553</v>
      </c>
      <c r="H121" s="23" t="s">
        <v>113</v>
      </c>
      <c r="I121" s="122"/>
      <c r="J121" s="467"/>
      <c r="K121" s="485">
        <v>2511054</v>
      </c>
    </row>
    <row r="122" spans="1:11" ht="72" customHeight="1">
      <c r="A122" s="76" t="s">
        <v>1326</v>
      </c>
      <c r="B122" s="23" t="s">
        <v>158</v>
      </c>
      <c r="C122" s="23" t="s">
        <v>166</v>
      </c>
      <c r="D122" s="23" t="s">
        <v>60</v>
      </c>
      <c r="E122" s="23" t="s">
        <v>71</v>
      </c>
      <c r="F122" s="23" t="s">
        <v>72</v>
      </c>
      <c r="G122" s="23" t="s">
        <v>1327</v>
      </c>
      <c r="H122" s="23" t="s">
        <v>113</v>
      </c>
      <c r="I122" s="122"/>
      <c r="J122" s="467"/>
      <c r="K122" s="471">
        <v>35200</v>
      </c>
    </row>
    <row r="123" spans="1:11" ht="72" customHeight="1">
      <c r="A123" s="76" t="s">
        <v>1332</v>
      </c>
      <c r="B123" s="23" t="s">
        <v>158</v>
      </c>
      <c r="C123" s="23" t="s">
        <v>166</v>
      </c>
      <c r="D123" s="23" t="s">
        <v>60</v>
      </c>
      <c r="E123" s="23" t="s">
        <v>71</v>
      </c>
      <c r="F123" s="23" t="s">
        <v>72</v>
      </c>
      <c r="G123" s="23" t="s">
        <v>1333</v>
      </c>
      <c r="H123" s="23" t="s">
        <v>113</v>
      </c>
      <c r="I123" s="122"/>
      <c r="J123" s="467"/>
      <c r="K123" s="471"/>
    </row>
    <row r="124" spans="1:11" ht="62.25" customHeight="1">
      <c r="A124" s="469" t="s">
        <v>1361</v>
      </c>
      <c r="B124" s="23" t="s">
        <v>158</v>
      </c>
      <c r="C124" s="23" t="s">
        <v>166</v>
      </c>
      <c r="D124" s="23" t="s">
        <v>60</v>
      </c>
      <c r="E124" s="23" t="s">
        <v>71</v>
      </c>
      <c r="F124" s="23" t="s">
        <v>72</v>
      </c>
      <c r="G124" s="23" t="s">
        <v>1355</v>
      </c>
      <c r="H124" s="23" t="s">
        <v>113</v>
      </c>
      <c r="I124" s="122"/>
      <c r="J124" s="467"/>
      <c r="K124" s="471"/>
    </row>
    <row r="125" spans="1:11" ht="72" customHeight="1">
      <c r="A125" s="76" t="s">
        <v>1328</v>
      </c>
      <c r="B125" s="23" t="s">
        <v>158</v>
      </c>
      <c r="C125" s="23" t="s">
        <v>166</v>
      </c>
      <c r="D125" s="23" t="s">
        <v>60</v>
      </c>
      <c r="E125" s="23" t="s">
        <v>61</v>
      </c>
      <c r="F125" s="23" t="s">
        <v>72</v>
      </c>
      <c r="G125" s="23" t="s">
        <v>1329</v>
      </c>
      <c r="H125" s="23" t="s">
        <v>113</v>
      </c>
      <c r="I125" s="122"/>
      <c r="J125" s="546"/>
      <c r="K125" s="471">
        <v>190000</v>
      </c>
    </row>
    <row r="126" spans="1:11" ht="85.5" customHeight="1">
      <c r="A126" s="76" t="s">
        <v>1330</v>
      </c>
      <c r="B126" s="23" t="s">
        <v>158</v>
      </c>
      <c r="C126" s="23" t="s">
        <v>166</v>
      </c>
      <c r="D126" s="23" t="s">
        <v>60</v>
      </c>
      <c r="E126" s="23" t="s">
        <v>61</v>
      </c>
      <c r="F126" s="23" t="s">
        <v>72</v>
      </c>
      <c r="G126" s="23" t="s">
        <v>1331</v>
      </c>
      <c r="H126" s="23" t="s">
        <v>113</v>
      </c>
      <c r="I126" s="122"/>
      <c r="J126" s="467"/>
      <c r="K126" s="471">
        <v>3000</v>
      </c>
    </row>
    <row r="127" spans="1:11" ht="65.25" customHeight="1">
      <c r="A127" s="557" t="s">
        <v>1362</v>
      </c>
      <c r="B127" s="23" t="s">
        <v>158</v>
      </c>
      <c r="C127" s="23" t="s">
        <v>166</v>
      </c>
      <c r="D127" s="23" t="s">
        <v>60</v>
      </c>
      <c r="E127" s="23" t="s">
        <v>61</v>
      </c>
      <c r="F127" s="23" t="s">
        <v>72</v>
      </c>
      <c r="G127" s="23" t="s">
        <v>1357</v>
      </c>
      <c r="H127" s="23" t="s">
        <v>113</v>
      </c>
      <c r="I127" s="122"/>
      <c r="J127" s="546"/>
      <c r="K127" s="471">
        <v>64162.88</v>
      </c>
    </row>
    <row r="128" spans="1:11" ht="63">
      <c r="A128" s="80" t="s">
        <v>596</v>
      </c>
      <c r="B128" s="22" t="s">
        <v>158</v>
      </c>
      <c r="C128" s="22" t="s">
        <v>166</v>
      </c>
      <c r="D128" s="22" t="s">
        <v>60</v>
      </c>
      <c r="E128" s="22" t="s">
        <v>61</v>
      </c>
      <c r="F128" s="22" t="s">
        <v>72</v>
      </c>
      <c r="G128" s="22" t="s">
        <v>839</v>
      </c>
      <c r="H128" s="22" t="s">
        <v>113</v>
      </c>
      <c r="I128" s="120"/>
      <c r="J128" s="120"/>
      <c r="K128" s="468">
        <v>6778</v>
      </c>
    </row>
    <row r="129" spans="1:11" ht="96" customHeight="1">
      <c r="A129" s="80" t="s">
        <v>1449</v>
      </c>
      <c r="B129" s="22" t="s">
        <v>158</v>
      </c>
      <c r="C129" s="22" t="s">
        <v>166</v>
      </c>
      <c r="D129" s="22" t="s">
        <v>60</v>
      </c>
      <c r="E129" s="22" t="s">
        <v>61</v>
      </c>
      <c r="F129" s="22" t="s">
        <v>72</v>
      </c>
      <c r="G129" s="22" t="s">
        <v>1446</v>
      </c>
      <c r="H129" s="22" t="s">
        <v>113</v>
      </c>
      <c r="I129" s="120"/>
      <c r="J129" s="502">
        <v>7.48</v>
      </c>
      <c r="K129" s="468">
        <v>74820.83</v>
      </c>
    </row>
    <row r="130" spans="1:11" ht="15.75">
      <c r="A130" s="269" t="s">
        <v>263</v>
      </c>
      <c r="B130" s="25" t="s">
        <v>158</v>
      </c>
      <c r="C130" s="25" t="s">
        <v>264</v>
      </c>
      <c r="D130" s="25"/>
      <c r="E130" s="25"/>
      <c r="F130" s="25"/>
      <c r="G130" s="25"/>
      <c r="H130" s="25"/>
      <c r="I130" s="26" t="e">
        <f>I131+I134+#REF!</f>
        <v>#REF!</v>
      </c>
      <c r="J130" s="26">
        <f>J131+J134+J138+J136</f>
        <v>0</v>
      </c>
      <c r="K130" s="270">
        <f>K131+K134+K138+K136</f>
        <v>10884681.82</v>
      </c>
    </row>
    <row r="131" spans="1:11" ht="15.75">
      <c r="A131" s="269" t="s">
        <v>265</v>
      </c>
      <c r="B131" s="25" t="s">
        <v>158</v>
      </c>
      <c r="C131" s="25" t="s">
        <v>164</v>
      </c>
      <c r="D131" s="25"/>
      <c r="E131" s="25"/>
      <c r="F131" s="25"/>
      <c r="G131" s="25"/>
      <c r="H131" s="25"/>
      <c r="I131" s="101">
        <f>SUM(I132:I133)</f>
        <v>30</v>
      </c>
      <c r="J131" s="26">
        <f>SUM(J132:J133)</f>
        <v>0</v>
      </c>
      <c r="K131" s="270">
        <f>SUM(K132:K133)</f>
        <v>1223568.82</v>
      </c>
    </row>
    <row r="132" spans="1:11" ht="78.75">
      <c r="A132" s="80" t="s">
        <v>654</v>
      </c>
      <c r="B132" s="22" t="s">
        <v>158</v>
      </c>
      <c r="C132" s="22" t="s">
        <v>164</v>
      </c>
      <c r="D132" s="22" t="s">
        <v>123</v>
      </c>
      <c r="E132" s="22" t="s">
        <v>71</v>
      </c>
      <c r="F132" s="22" t="s">
        <v>123</v>
      </c>
      <c r="G132" s="22" t="s">
        <v>556</v>
      </c>
      <c r="H132" s="22" t="s">
        <v>169</v>
      </c>
      <c r="I132" s="120"/>
      <c r="J132" s="120"/>
      <c r="K132" s="147">
        <v>18082.3</v>
      </c>
    </row>
    <row r="133" spans="1:11" ht="78.75">
      <c r="A133" s="80" t="s">
        <v>507</v>
      </c>
      <c r="B133" s="22" t="s">
        <v>158</v>
      </c>
      <c r="C133" s="22" t="s">
        <v>164</v>
      </c>
      <c r="D133" s="22" t="s">
        <v>123</v>
      </c>
      <c r="E133" s="22" t="s">
        <v>71</v>
      </c>
      <c r="F133" s="22" t="s">
        <v>123</v>
      </c>
      <c r="G133" s="22" t="s">
        <v>556</v>
      </c>
      <c r="H133" s="22" t="s">
        <v>114</v>
      </c>
      <c r="I133" s="120">
        <v>30</v>
      </c>
      <c r="J133" s="120"/>
      <c r="K133" s="271">
        <v>1205486.52</v>
      </c>
    </row>
    <row r="134" spans="1:11" ht="15.75">
      <c r="A134" s="269" t="s">
        <v>206</v>
      </c>
      <c r="B134" s="25" t="s">
        <v>158</v>
      </c>
      <c r="C134" s="25" t="s">
        <v>207</v>
      </c>
      <c r="D134" s="25"/>
      <c r="E134" s="25"/>
      <c r="F134" s="25"/>
      <c r="G134" s="25"/>
      <c r="H134" s="25"/>
      <c r="I134" s="101" t="e">
        <f>#REF!+#REF!+#REF!</f>
        <v>#REF!</v>
      </c>
      <c r="J134" s="26">
        <f>SUM(J135:J135)</f>
        <v>0</v>
      </c>
      <c r="K134" s="270">
        <f>SUM(K135:K135)</f>
        <v>0</v>
      </c>
    </row>
    <row r="135" spans="1:11" ht="47.25">
      <c r="A135" s="274" t="s">
        <v>1113</v>
      </c>
      <c r="B135" s="23" t="s">
        <v>158</v>
      </c>
      <c r="C135" s="23" t="s">
        <v>207</v>
      </c>
      <c r="D135" s="23" t="s">
        <v>62</v>
      </c>
      <c r="E135" s="23" t="s">
        <v>240</v>
      </c>
      <c r="F135" s="23" t="s">
        <v>72</v>
      </c>
      <c r="G135" s="23" t="s">
        <v>1119</v>
      </c>
      <c r="H135" s="23" t="s">
        <v>114</v>
      </c>
      <c r="I135" s="216"/>
      <c r="J135" s="44"/>
      <c r="K135" s="246"/>
    </row>
    <row r="136" spans="1:11" ht="15.75">
      <c r="A136" s="269" t="s">
        <v>208</v>
      </c>
      <c r="B136" s="263" t="s">
        <v>158</v>
      </c>
      <c r="C136" s="263" t="s">
        <v>209</v>
      </c>
      <c r="D136" s="192"/>
      <c r="E136" s="192"/>
      <c r="F136" s="192"/>
      <c r="G136" s="192"/>
      <c r="H136" s="192"/>
      <c r="I136" s="216"/>
      <c r="J136" s="427">
        <f>J137</f>
        <v>0</v>
      </c>
      <c r="K136" s="291">
        <f>K137</f>
        <v>9661113</v>
      </c>
    </row>
    <row r="137" spans="1:11" ht="84" customHeight="1">
      <c r="A137" s="80" t="s">
        <v>1211</v>
      </c>
      <c r="B137" s="23" t="s">
        <v>158</v>
      </c>
      <c r="C137" s="23" t="s">
        <v>209</v>
      </c>
      <c r="D137" s="23" t="s">
        <v>62</v>
      </c>
      <c r="E137" s="23" t="s">
        <v>1212</v>
      </c>
      <c r="F137" s="23" t="s">
        <v>72</v>
      </c>
      <c r="G137" s="23" t="s">
        <v>1438</v>
      </c>
      <c r="H137" s="23" t="s">
        <v>1086</v>
      </c>
      <c r="I137" s="216"/>
      <c r="J137" s="44"/>
      <c r="K137" s="246">
        <v>9661113</v>
      </c>
    </row>
    <row r="138" spans="1:11" ht="15.75">
      <c r="A138" s="366" t="s">
        <v>344</v>
      </c>
      <c r="B138" s="263" t="s">
        <v>158</v>
      </c>
      <c r="C138" s="263" t="s">
        <v>343</v>
      </c>
      <c r="D138" s="263"/>
      <c r="E138" s="263"/>
      <c r="F138" s="263"/>
      <c r="G138" s="263"/>
      <c r="H138" s="263"/>
      <c r="I138" s="367"/>
      <c r="J138" s="367">
        <f>SUM(J139:J141)</f>
        <v>0</v>
      </c>
      <c r="K138" s="368">
        <f>SUM(K139:K141)</f>
        <v>0</v>
      </c>
    </row>
    <row r="139" spans="1:11" ht="66.75" customHeight="1">
      <c r="A139" s="33" t="s">
        <v>982</v>
      </c>
      <c r="B139" s="22" t="s">
        <v>158</v>
      </c>
      <c r="C139" s="22" t="s">
        <v>343</v>
      </c>
      <c r="D139" s="22" t="s">
        <v>19</v>
      </c>
      <c r="E139" s="22" t="s">
        <v>71</v>
      </c>
      <c r="F139" s="22" t="s">
        <v>72</v>
      </c>
      <c r="G139" s="22" t="s">
        <v>960</v>
      </c>
      <c r="H139" s="22" t="s">
        <v>169</v>
      </c>
      <c r="I139" s="120"/>
      <c r="J139" s="120"/>
      <c r="K139" s="271">
        <v>0</v>
      </c>
    </row>
    <row r="140" spans="1:11" ht="81" customHeight="1">
      <c r="A140" s="33" t="s">
        <v>987</v>
      </c>
      <c r="B140" s="22" t="s">
        <v>158</v>
      </c>
      <c r="C140" s="22" t="s">
        <v>343</v>
      </c>
      <c r="D140" s="22" t="s">
        <v>19</v>
      </c>
      <c r="E140" s="22" t="s">
        <v>71</v>
      </c>
      <c r="F140" s="22" t="s">
        <v>72</v>
      </c>
      <c r="G140" s="22" t="s">
        <v>1067</v>
      </c>
      <c r="H140" s="22" t="s">
        <v>169</v>
      </c>
      <c r="I140" s="120"/>
      <c r="J140" s="120"/>
      <c r="K140" s="271"/>
    </row>
    <row r="141" spans="1:11" ht="78.75">
      <c r="A141" s="100" t="s">
        <v>989</v>
      </c>
      <c r="B141" s="22" t="s">
        <v>158</v>
      </c>
      <c r="C141" s="22" t="s">
        <v>343</v>
      </c>
      <c r="D141" s="22" t="s">
        <v>19</v>
      </c>
      <c r="E141" s="22" t="s">
        <v>71</v>
      </c>
      <c r="F141" s="22" t="s">
        <v>249</v>
      </c>
      <c r="G141" s="22" t="s">
        <v>1068</v>
      </c>
      <c r="H141" s="22" t="s">
        <v>169</v>
      </c>
      <c r="I141" s="120"/>
      <c r="J141" s="120"/>
      <c r="K141" s="271"/>
    </row>
    <row r="142" spans="1:11" ht="15.75">
      <c r="A142" s="269" t="s">
        <v>210</v>
      </c>
      <c r="B142" s="25" t="s">
        <v>158</v>
      </c>
      <c r="C142" s="25" t="s">
        <v>211</v>
      </c>
      <c r="D142" s="25"/>
      <c r="E142" s="25"/>
      <c r="F142" s="25"/>
      <c r="G142" s="25"/>
      <c r="H142" s="25"/>
      <c r="I142" s="101">
        <f>I147</f>
        <v>0</v>
      </c>
      <c r="J142" s="26">
        <f>J147+J143</f>
        <v>0</v>
      </c>
      <c r="K142" s="270">
        <f>K147+K143</f>
        <v>8612661</v>
      </c>
    </row>
    <row r="143" spans="1:11" ht="15.75">
      <c r="A143" s="269" t="s">
        <v>1152</v>
      </c>
      <c r="B143" s="25" t="s">
        <v>158</v>
      </c>
      <c r="C143" s="25" t="s">
        <v>1151</v>
      </c>
      <c r="D143" s="25"/>
      <c r="E143" s="25"/>
      <c r="F143" s="25"/>
      <c r="G143" s="25"/>
      <c r="H143" s="25"/>
      <c r="I143" s="101"/>
      <c r="J143" s="26">
        <f>SUM(J144:J146)</f>
        <v>0</v>
      </c>
      <c r="K143" s="26">
        <f>SUM(K144:K146)</f>
        <v>7748940</v>
      </c>
    </row>
    <row r="144" spans="1:11" ht="87.75" customHeight="1">
      <c r="A144" s="274" t="s">
        <v>1157</v>
      </c>
      <c r="B144" s="23" t="s">
        <v>158</v>
      </c>
      <c r="C144" s="23" t="s">
        <v>1151</v>
      </c>
      <c r="D144" s="23" t="s">
        <v>1153</v>
      </c>
      <c r="E144" s="23" t="s">
        <v>71</v>
      </c>
      <c r="F144" s="23" t="s">
        <v>72</v>
      </c>
      <c r="G144" s="23" t="s">
        <v>1154</v>
      </c>
      <c r="H144" s="23" t="s">
        <v>1086</v>
      </c>
      <c r="I144" s="216"/>
      <c r="J144" s="44"/>
      <c r="K144" s="246"/>
    </row>
    <row r="145" spans="1:11" ht="87" customHeight="1">
      <c r="A145" s="274" t="s">
        <v>1156</v>
      </c>
      <c r="B145" s="23" t="s">
        <v>158</v>
      </c>
      <c r="C145" s="23" t="s">
        <v>1151</v>
      </c>
      <c r="D145" s="23" t="s">
        <v>1153</v>
      </c>
      <c r="E145" s="23" t="s">
        <v>71</v>
      </c>
      <c r="F145" s="23" t="s">
        <v>72</v>
      </c>
      <c r="G145" s="23" t="s">
        <v>1155</v>
      </c>
      <c r="H145" s="23" t="s">
        <v>1086</v>
      </c>
      <c r="I145" s="216"/>
      <c r="J145" s="44"/>
      <c r="K145" s="246"/>
    </row>
    <row r="146" spans="1:11" ht="66.75" customHeight="1">
      <c r="A146" s="536" t="s">
        <v>1418</v>
      </c>
      <c r="B146" s="23" t="s">
        <v>158</v>
      </c>
      <c r="C146" s="23" t="s">
        <v>1151</v>
      </c>
      <c r="D146" s="23" t="s">
        <v>1153</v>
      </c>
      <c r="E146" s="23" t="s">
        <v>71</v>
      </c>
      <c r="F146" s="23" t="s">
        <v>1443</v>
      </c>
      <c r="G146" s="23" t="s">
        <v>1422</v>
      </c>
      <c r="H146" s="23" t="s">
        <v>1086</v>
      </c>
      <c r="I146" s="216"/>
      <c r="J146" s="245"/>
      <c r="K146" s="453">
        <f>6200000+1548940</f>
        <v>7748940</v>
      </c>
    </row>
    <row r="147" spans="1:11" ht="15.75">
      <c r="A147" s="269" t="s">
        <v>237</v>
      </c>
      <c r="B147" s="25" t="s">
        <v>158</v>
      </c>
      <c r="C147" s="25" t="s">
        <v>212</v>
      </c>
      <c r="D147" s="25"/>
      <c r="E147" s="25"/>
      <c r="F147" s="25"/>
      <c r="G147" s="25"/>
      <c r="H147" s="25"/>
      <c r="I147" s="101">
        <f>SUM(I148:I149)</f>
        <v>0</v>
      </c>
      <c r="J147" s="26">
        <f>SUM(J148:J150)</f>
        <v>0</v>
      </c>
      <c r="K147" s="270">
        <f>SUM(K148:K150)</f>
        <v>863721</v>
      </c>
    </row>
    <row r="148" spans="1:11" ht="78.75">
      <c r="A148" s="80" t="s">
        <v>739</v>
      </c>
      <c r="B148" s="23" t="s">
        <v>158</v>
      </c>
      <c r="C148" s="23" t="s">
        <v>212</v>
      </c>
      <c r="D148" s="23" t="s">
        <v>304</v>
      </c>
      <c r="E148" s="23" t="s">
        <v>71</v>
      </c>
      <c r="F148" s="23" t="s">
        <v>72</v>
      </c>
      <c r="G148" s="23" t="s">
        <v>557</v>
      </c>
      <c r="H148" s="23" t="s">
        <v>169</v>
      </c>
      <c r="I148" s="122"/>
      <c r="J148" s="122"/>
      <c r="K148" s="246">
        <v>250000</v>
      </c>
    </row>
    <row r="149" spans="1:11" ht="63">
      <c r="A149" s="80" t="s">
        <v>1015</v>
      </c>
      <c r="B149" s="23" t="s">
        <v>158</v>
      </c>
      <c r="C149" s="23" t="s">
        <v>212</v>
      </c>
      <c r="D149" s="23" t="s">
        <v>304</v>
      </c>
      <c r="E149" s="23" t="s">
        <v>61</v>
      </c>
      <c r="F149" s="23" t="s">
        <v>72</v>
      </c>
      <c r="G149" s="23" t="s">
        <v>558</v>
      </c>
      <c r="H149" s="23" t="s">
        <v>169</v>
      </c>
      <c r="I149" s="122"/>
      <c r="J149" s="122"/>
      <c r="K149" s="246">
        <v>164120</v>
      </c>
    </row>
    <row r="150" spans="1:11" ht="63.75" thickBot="1">
      <c r="A150" s="80" t="s">
        <v>1016</v>
      </c>
      <c r="B150" s="152" t="s">
        <v>158</v>
      </c>
      <c r="C150" s="152" t="s">
        <v>212</v>
      </c>
      <c r="D150" s="152" t="s">
        <v>304</v>
      </c>
      <c r="E150" s="152" t="s">
        <v>61</v>
      </c>
      <c r="F150" s="152" t="s">
        <v>72</v>
      </c>
      <c r="G150" s="152" t="s">
        <v>540</v>
      </c>
      <c r="H150" s="152" t="s">
        <v>169</v>
      </c>
      <c r="I150" s="155"/>
      <c r="J150" s="155"/>
      <c r="K150" s="283">
        <v>449601</v>
      </c>
    </row>
    <row r="151" spans="1:14" ht="16.5" thickBot="1">
      <c r="A151" s="28" t="s">
        <v>130</v>
      </c>
      <c r="B151" s="29" t="s">
        <v>131</v>
      </c>
      <c r="C151" s="29"/>
      <c r="D151" s="29"/>
      <c r="E151" s="29"/>
      <c r="F151" s="29"/>
      <c r="G151" s="29"/>
      <c r="H151" s="29"/>
      <c r="I151" s="157">
        <f>I152</f>
        <v>0</v>
      </c>
      <c r="J151" s="157">
        <f>J152+J159</f>
        <v>0</v>
      </c>
      <c r="K151" s="30">
        <f>K152+K159</f>
        <v>1285224</v>
      </c>
      <c r="N151" s="549"/>
    </row>
    <row r="152" spans="1:11" ht="15.75">
      <c r="A152" s="32" t="s">
        <v>295</v>
      </c>
      <c r="B152" s="31" t="s">
        <v>131</v>
      </c>
      <c r="C152" s="31" t="s">
        <v>296</v>
      </c>
      <c r="D152" s="31"/>
      <c r="E152" s="31"/>
      <c r="F152" s="31"/>
      <c r="G152" s="31"/>
      <c r="H152" s="31"/>
      <c r="I152" s="156">
        <f>I13+I153+I160</f>
        <v>0</v>
      </c>
      <c r="J152" s="156">
        <f>J153</f>
        <v>0</v>
      </c>
      <c r="K152" s="268">
        <f>K153</f>
        <v>1285224</v>
      </c>
    </row>
    <row r="153" spans="1:11" ht="66.75" customHeight="1">
      <c r="A153" s="269" t="s">
        <v>262</v>
      </c>
      <c r="B153" s="25" t="s">
        <v>131</v>
      </c>
      <c r="C153" s="25" t="s">
        <v>133</v>
      </c>
      <c r="D153" s="25"/>
      <c r="E153" s="25"/>
      <c r="F153" s="25"/>
      <c r="G153" s="25"/>
      <c r="H153" s="25"/>
      <c r="I153" s="101">
        <f>SUM(I155:I158)</f>
        <v>0</v>
      </c>
      <c r="J153" s="26">
        <f>SUM(J154:J158)</f>
        <v>0</v>
      </c>
      <c r="K153" s="270">
        <f>SUM(K154:K158)</f>
        <v>1285224</v>
      </c>
    </row>
    <row r="154" spans="1:11" ht="100.5" customHeight="1">
      <c r="A154" s="274" t="s">
        <v>1087</v>
      </c>
      <c r="B154" s="23" t="s">
        <v>131</v>
      </c>
      <c r="C154" s="23" t="s">
        <v>133</v>
      </c>
      <c r="D154" s="23" t="s">
        <v>123</v>
      </c>
      <c r="E154" s="23" t="s">
        <v>61</v>
      </c>
      <c r="F154" s="23" t="s">
        <v>123</v>
      </c>
      <c r="G154" s="23" t="s">
        <v>600</v>
      </c>
      <c r="H154" s="23" t="s">
        <v>168</v>
      </c>
      <c r="I154" s="216"/>
      <c r="J154" s="44"/>
      <c r="K154" s="246">
        <v>468720</v>
      </c>
    </row>
    <row r="155" spans="1:14" ht="102" customHeight="1">
      <c r="A155" s="80" t="s">
        <v>559</v>
      </c>
      <c r="B155" s="22" t="s">
        <v>131</v>
      </c>
      <c r="C155" s="22" t="s">
        <v>133</v>
      </c>
      <c r="D155" s="22" t="s">
        <v>123</v>
      </c>
      <c r="E155" s="22" t="s">
        <v>61</v>
      </c>
      <c r="F155" s="22" t="s">
        <v>123</v>
      </c>
      <c r="G155" s="22" t="s">
        <v>560</v>
      </c>
      <c r="H155" s="22" t="s">
        <v>168</v>
      </c>
      <c r="I155" s="120">
        <v>14.3</v>
      </c>
      <c r="J155" s="120"/>
      <c r="K155" s="147">
        <v>227856</v>
      </c>
      <c r="N155" s="549"/>
    </row>
    <row r="156" spans="1:11" ht="52.5" customHeight="1">
      <c r="A156" s="80" t="s">
        <v>635</v>
      </c>
      <c r="B156" s="22" t="s">
        <v>131</v>
      </c>
      <c r="C156" s="22" t="s">
        <v>133</v>
      </c>
      <c r="D156" s="22" t="s">
        <v>123</v>
      </c>
      <c r="E156" s="22" t="s">
        <v>61</v>
      </c>
      <c r="F156" s="22" t="s">
        <v>123</v>
      </c>
      <c r="G156" s="22" t="s">
        <v>560</v>
      </c>
      <c r="H156" s="22" t="s">
        <v>169</v>
      </c>
      <c r="I156" s="120">
        <v>-14.3</v>
      </c>
      <c r="J156" s="120"/>
      <c r="K156" s="147">
        <v>570368</v>
      </c>
    </row>
    <row r="157" spans="1:11" ht="47.25">
      <c r="A157" s="80" t="s">
        <v>1069</v>
      </c>
      <c r="B157" s="22" t="s">
        <v>131</v>
      </c>
      <c r="C157" s="22" t="s">
        <v>133</v>
      </c>
      <c r="D157" s="22" t="s">
        <v>123</v>
      </c>
      <c r="E157" s="22" t="s">
        <v>61</v>
      </c>
      <c r="F157" s="22" t="s">
        <v>123</v>
      </c>
      <c r="G157" s="22" t="s">
        <v>560</v>
      </c>
      <c r="H157" s="22" t="s">
        <v>114</v>
      </c>
      <c r="I157" s="120"/>
      <c r="J157" s="120"/>
      <c r="K157" s="147">
        <v>17280</v>
      </c>
    </row>
    <row r="158" spans="1:11" ht="33.75" customHeight="1">
      <c r="A158" s="80" t="s">
        <v>376</v>
      </c>
      <c r="B158" s="22" t="s">
        <v>131</v>
      </c>
      <c r="C158" s="22" t="s">
        <v>133</v>
      </c>
      <c r="D158" s="22" t="s">
        <v>123</v>
      </c>
      <c r="E158" s="22" t="s">
        <v>61</v>
      </c>
      <c r="F158" s="22" t="s">
        <v>123</v>
      </c>
      <c r="G158" s="22" t="s">
        <v>560</v>
      </c>
      <c r="H158" s="22" t="s">
        <v>170</v>
      </c>
      <c r="I158" s="120"/>
      <c r="J158" s="120"/>
      <c r="K158" s="271">
        <v>1000</v>
      </c>
    </row>
    <row r="159" spans="1:11" ht="15.75">
      <c r="A159" s="269" t="s">
        <v>263</v>
      </c>
      <c r="B159" s="25" t="s">
        <v>131</v>
      </c>
      <c r="C159" s="25" t="s">
        <v>264</v>
      </c>
      <c r="D159" s="192"/>
      <c r="E159" s="192"/>
      <c r="F159" s="192"/>
      <c r="G159" s="192"/>
      <c r="H159" s="192"/>
      <c r="I159" s="264"/>
      <c r="J159" s="265">
        <f>J160</f>
        <v>0</v>
      </c>
      <c r="K159" s="368">
        <f>K160</f>
        <v>0</v>
      </c>
    </row>
    <row r="160" spans="1:11" ht="15.75">
      <c r="A160" s="269" t="s">
        <v>330</v>
      </c>
      <c r="B160" s="25" t="s">
        <v>131</v>
      </c>
      <c r="C160" s="25" t="s">
        <v>343</v>
      </c>
      <c r="D160" s="25"/>
      <c r="E160" s="25"/>
      <c r="F160" s="25"/>
      <c r="G160" s="25"/>
      <c r="H160" s="25"/>
      <c r="I160" s="26">
        <f>I161</f>
        <v>0</v>
      </c>
      <c r="J160" s="26">
        <f>SUM(J161:J162)</f>
        <v>0</v>
      </c>
      <c r="K160" s="270">
        <f>SUM(K161:K162)</f>
        <v>0</v>
      </c>
    </row>
    <row r="161" spans="1:11" ht="69.75" customHeight="1">
      <c r="A161" s="33" t="s">
        <v>985</v>
      </c>
      <c r="B161" s="22" t="s">
        <v>131</v>
      </c>
      <c r="C161" s="22" t="s">
        <v>343</v>
      </c>
      <c r="D161" s="22" t="s">
        <v>19</v>
      </c>
      <c r="E161" s="22" t="s">
        <v>71</v>
      </c>
      <c r="F161" s="22" t="s">
        <v>72</v>
      </c>
      <c r="G161" s="22" t="s">
        <v>578</v>
      </c>
      <c r="H161" s="22" t="s">
        <v>169</v>
      </c>
      <c r="I161" s="120"/>
      <c r="J161" s="120"/>
      <c r="K161" s="364"/>
    </row>
    <row r="162" spans="1:11" ht="63.75" thickBot="1">
      <c r="A162" s="86" t="s">
        <v>1039</v>
      </c>
      <c r="B162" s="22" t="s">
        <v>131</v>
      </c>
      <c r="C162" s="22" t="s">
        <v>343</v>
      </c>
      <c r="D162" s="22" t="s">
        <v>19</v>
      </c>
      <c r="E162" s="22" t="s">
        <v>71</v>
      </c>
      <c r="F162" s="22" t="s">
        <v>123</v>
      </c>
      <c r="G162" s="22" t="s">
        <v>1070</v>
      </c>
      <c r="H162" s="22" t="s">
        <v>169</v>
      </c>
      <c r="I162" s="120"/>
      <c r="J162" s="120"/>
      <c r="K162" s="364"/>
    </row>
    <row r="163" spans="1:11" ht="32.25" thickBot="1">
      <c r="A163" s="28" t="s">
        <v>93</v>
      </c>
      <c r="B163" s="29" t="s">
        <v>135</v>
      </c>
      <c r="C163" s="29"/>
      <c r="D163" s="29"/>
      <c r="E163" s="29"/>
      <c r="F163" s="29"/>
      <c r="G163" s="29"/>
      <c r="H163" s="29"/>
      <c r="I163" s="157" t="e">
        <f>I164+I231</f>
        <v>#REF!</v>
      </c>
      <c r="J163" s="157">
        <f>J164+J231</f>
        <v>0</v>
      </c>
      <c r="K163" s="30">
        <f>K164+K231</f>
        <v>230232732.89000002</v>
      </c>
    </row>
    <row r="164" spans="1:11" ht="15.75">
      <c r="A164" s="269" t="s">
        <v>141</v>
      </c>
      <c r="B164" s="25" t="s">
        <v>135</v>
      </c>
      <c r="C164" s="25" t="s">
        <v>142</v>
      </c>
      <c r="D164" s="25"/>
      <c r="E164" s="25"/>
      <c r="F164" s="25"/>
      <c r="G164" s="25"/>
      <c r="H164" s="25"/>
      <c r="I164" s="26" t="e">
        <f>I165+I180+I219+I225</f>
        <v>#REF!</v>
      </c>
      <c r="J164" s="26">
        <f>J165+J180+J211+J219+J225</f>
        <v>0</v>
      </c>
      <c r="K164" s="270">
        <f>K165+K180+K211+K219+K225</f>
        <v>228301853.29000002</v>
      </c>
    </row>
    <row r="165" spans="1:11" ht="15.75">
      <c r="A165" s="269" t="s">
        <v>136</v>
      </c>
      <c r="B165" s="25" t="s">
        <v>135</v>
      </c>
      <c r="C165" s="25" t="s">
        <v>244</v>
      </c>
      <c r="D165" s="25"/>
      <c r="E165" s="25"/>
      <c r="F165" s="25"/>
      <c r="G165" s="25"/>
      <c r="H165" s="25"/>
      <c r="I165" s="26">
        <f>SUM(I166:I179)</f>
        <v>500</v>
      </c>
      <c r="J165" s="26">
        <f>SUM(J166:J179)</f>
        <v>0</v>
      </c>
      <c r="K165" s="270">
        <f>SUM(K166:K179)</f>
        <v>84028247.57</v>
      </c>
    </row>
    <row r="166" spans="1:15" ht="78.75">
      <c r="A166" s="284" t="s">
        <v>455</v>
      </c>
      <c r="B166" s="22" t="s">
        <v>135</v>
      </c>
      <c r="C166" s="22" t="s">
        <v>244</v>
      </c>
      <c r="D166" s="22" t="s">
        <v>238</v>
      </c>
      <c r="E166" s="22" t="s">
        <v>71</v>
      </c>
      <c r="F166" s="22" t="s">
        <v>72</v>
      </c>
      <c r="G166" s="22" t="s">
        <v>561</v>
      </c>
      <c r="H166" s="22" t="s">
        <v>113</v>
      </c>
      <c r="I166" s="120">
        <v>500</v>
      </c>
      <c r="J166" s="502"/>
      <c r="K166" s="199">
        <v>3451485.6</v>
      </c>
      <c r="N166" s="550"/>
      <c r="O166" s="600"/>
    </row>
    <row r="167" spans="1:15" ht="132" customHeight="1">
      <c r="A167" s="80" t="s">
        <v>768</v>
      </c>
      <c r="B167" s="22" t="s">
        <v>135</v>
      </c>
      <c r="C167" s="22" t="s">
        <v>244</v>
      </c>
      <c r="D167" s="22" t="s">
        <v>238</v>
      </c>
      <c r="E167" s="22" t="s">
        <v>71</v>
      </c>
      <c r="F167" s="22" t="s">
        <v>72</v>
      </c>
      <c r="G167" s="22" t="s">
        <v>784</v>
      </c>
      <c r="H167" s="22" t="s">
        <v>113</v>
      </c>
      <c r="I167" s="120"/>
      <c r="J167" s="245"/>
      <c r="K167" s="199">
        <v>15246091.9</v>
      </c>
      <c r="N167" s="550"/>
      <c r="O167" s="601"/>
    </row>
    <row r="168" spans="1:15" ht="82.5" customHeight="1">
      <c r="A168" s="80" t="s">
        <v>1315</v>
      </c>
      <c r="B168" s="22" t="s">
        <v>135</v>
      </c>
      <c r="C168" s="22" t="s">
        <v>244</v>
      </c>
      <c r="D168" s="22" t="s">
        <v>238</v>
      </c>
      <c r="E168" s="22" t="s">
        <v>71</v>
      </c>
      <c r="F168" s="22" t="s">
        <v>72</v>
      </c>
      <c r="G168" s="22" t="s">
        <v>1305</v>
      </c>
      <c r="H168" s="22" t="s">
        <v>113</v>
      </c>
      <c r="I168" s="120"/>
      <c r="J168" s="502"/>
      <c r="K168" s="199">
        <v>1853716.8</v>
      </c>
      <c r="N168" s="550"/>
      <c r="O168" s="600"/>
    </row>
    <row r="169" spans="1:15" ht="104.25" customHeight="1">
      <c r="A169" s="80" t="s">
        <v>769</v>
      </c>
      <c r="B169" s="22" t="s">
        <v>135</v>
      </c>
      <c r="C169" s="22" t="s">
        <v>244</v>
      </c>
      <c r="D169" s="22" t="s">
        <v>238</v>
      </c>
      <c r="E169" s="22" t="s">
        <v>71</v>
      </c>
      <c r="F169" s="22" t="s">
        <v>72</v>
      </c>
      <c r="G169" s="22" t="s">
        <v>785</v>
      </c>
      <c r="H169" s="22" t="s">
        <v>113</v>
      </c>
      <c r="I169" s="120"/>
      <c r="J169" s="120"/>
      <c r="K169" s="199">
        <v>7096258.61</v>
      </c>
      <c r="N169" s="550"/>
      <c r="O169" s="600"/>
    </row>
    <row r="170" spans="1:14" ht="117.75" customHeight="1">
      <c r="A170" s="80" t="s">
        <v>771</v>
      </c>
      <c r="B170" s="22" t="s">
        <v>135</v>
      </c>
      <c r="C170" s="22" t="s">
        <v>244</v>
      </c>
      <c r="D170" s="22" t="s">
        <v>238</v>
      </c>
      <c r="E170" s="22" t="s">
        <v>71</v>
      </c>
      <c r="F170" s="22" t="s">
        <v>72</v>
      </c>
      <c r="G170" s="22" t="s">
        <v>786</v>
      </c>
      <c r="H170" s="22" t="s">
        <v>113</v>
      </c>
      <c r="I170" s="120"/>
      <c r="J170" s="120"/>
      <c r="K170" s="199">
        <v>0</v>
      </c>
      <c r="N170" s="550"/>
    </row>
    <row r="171" spans="1:14" ht="119.25" customHeight="1">
      <c r="A171" s="80" t="s">
        <v>770</v>
      </c>
      <c r="B171" s="22" t="s">
        <v>135</v>
      </c>
      <c r="C171" s="22" t="s">
        <v>244</v>
      </c>
      <c r="D171" s="22" t="s">
        <v>238</v>
      </c>
      <c r="E171" s="22" t="s">
        <v>71</v>
      </c>
      <c r="F171" s="22" t="s">
        <v>72</v>
      </c>
      <c r="G171" s="22" t="s">
        <v>787</v>
      </c>
      <c r="H171" s="22" t="s">
        <v>113</v>
      </c>
      <c r="I171" s="120"/>
      <c r="J171" s="120"/>
      <c r="K171" s="199">
        <v>5835440.92</v>
      </c>
      <c r="N171" s="550"/>
    </row>
    <row r="172" spans="1:14" ht="82.5" customHeight="1">
      <c r="A172" s="284" t="s">
        <v>457</v>
      </c>
      <c r="B172" s="22" t="s">
        <v>135</v>
      </c>
      <c r="C172" s="22" t="s">
        <v>244</v>
      </c>
      <c r="D172" s="22" t="s">
        <v>238</v>
      </c>
      <c r="E172" s="22" t="s">
        <v>71</v>
      </c>
      <c r="F172" s="22" t="s">
        <v>72</v>
      </c>
      <c r="G172" s="22" t="s">
        <v>562</v>
      </c>
      <c r="H172" s="22" t="s">
        <v>113</v>
      </c>
      <c r="I172" s="120"/>
      <c r="J172" s="502"/>
      <c r="K172" s="272">
        <v>6787537.41</v>
      </c>
      <c r="N172" s="550"/>
    </row>
    <row r="173" spans="1:14" ht="82.5" customHeight="1">
      <c r="A173" s="80" t="s">
        <v>1316</v>
      </c>
      <c r="B173" s="22" t="s">
        <v>135</v>
      </c>
      <c r="C173" s="22" t="s">
        <v>244</v>
      </c>
      <c r="D173" s="22" t="s">
        <v>238</v>
      </c>
      <c r="E173" s="22" t="s">
        <v>71</v>
      </c>
      <c r="F173" s="22" t="s">
        <v>72</v>
      </c>
      <c r="G173" s="22" t="s">
        <v>1306</v>
      </c>
      <c r="H173" s="22" t="s">
        <v>113</v>
      </c>
      <c r="I173" s="120"/>
      <c r="J173" s="502"/>
      <c r="K173" s="272">
        <v>1743333.33</v>
      </c>
      <c r="N173" s="550"/>
    </row>
    <row r="174" spans="1:14" ht="98.25" customHeight="1">
      <c r="A174" s="80" t="s">
        <v>1363</v>
      </c>
      <c r="B174" s="22" t="s">
        <v>135</v>
      </c>
      <c r="C174" s="22" t="s">
        <v>244</v>
      </c>
      <c r="D174" s="22" t="s">
        <v>238</v>
      </c>
      <c r="E174" s="22" t="s">
        <v>71</v>
      </c>
      <c r="F174" s="22" t="s">
        <v>72</v>
      </c>
      <c r="G174" s="22" t="s">
        <v>1343</v>
      </c>
      <c r="H174" s="22" t="s">
        <v>113</v>
      </c>
      <c r="I174" s="120"/>
      <c r="J174" s="120"/>
      <c r="K174" s="272">
        <v>0</v>
      </c>
      <c r="N174" s="550"/>
    </row>
    <row r="175" spans="1:14" ht="66" customHeight="1">
      <c r="A175" s="80" t="s">
        <v>1364</v>
      </c>
      <c r="B175" s="22" t="s">
        <v>135</v>
      </c>
      <c r="C175" s="22" t="s">
        <v>244</v>
      </c>
      <c r="D175" s="22" t="s">
        <v>238</v>
      </c>
      <c r="E175" s="22" t="s">
        <v>71</v>
      </c>
      <c r="F175" s="22" t="s">
        <v>72</v>
      </c>
      <c r="G175" s="22" t="s">
        <v>1344</v>
      </c>
      <c r="H175" s="22" t="s">
        <v>113</v>
      </c>
      <c r="I175" s="120"/>
      <c r="J175" s="120"/>
      <c r="K175" s="272">
        <v>0</v>
      </c>
      <c r="N175" s="550"/>
    </row>
    <row r="176" spans="1:14" ht="96.75" customHeight="1">
      <c r="A176" s="284" t="s">
        <v>1159</v>
      </c>
      <c r="B176" s="22" t="s">
        <v>135</v>
      </c>
      <c r="C176" s="22" t="s">
        <v>244</v>
      </c>
      <c r="D176" s="22" t="s">
        <v>1160</v>
      </c>
      <c r="E176" s="22" t="s">
        <v>71</v>
      </c>
      <c r="F176" s="22" t="s">
        <v>72</v>
      </c>
      <c r="G176" s="22" t="s">
        <v>1161</v>
      </c>
      <c r="H176" s="22" t="s">
        <v>113</v>
      </c>
      <c r="I176" s="120"/>
      <c r="J176" s="120"/>
      <c r="K176" s="272">
        <v>0</v>
      </c>
      <c r="N176" s="550"/>
    </row>
    <row r="177" spans="1:14" ht="99.75" customHeight="1">
      <c r="A177" s="33" t="s">
        <v>598</v>
      </c>
      <c r="B177" s="23" t="s">
        <v>135</v>
      </c>
      <c r="C177" s="23" t="s">
        <v>244</v>
      </c>
      <c r="D177" s="23" t="s">
        <v>239</v>
      </c>
      <c r="E177" s="23" t="s">
        <v>71</v>
      </c>
      <c r="F177" s="23" t="s">
        <v>72</v>
      </c>
      <c r="G177" s="23" t="s">
        <v>599</v>
      </c>
      <c r="H177" s="23" t="s">
        <v>113</v>
      </c>
      <c r="I177" s="122"/>
      <c r="J177" s="122"/>
      <c r="K177" s="246">
        <v>0</v>
      </c>
      <c r="N177" s="550"/>
    </row>
    <row r="178" spans="1:14" ht="179.25" customHeight="1">
      <c r="A178" s="82" t="s">
        <v>459</v>
      </c>
      <c r="B178" s="22" t="s">
        <v>135</v>
      </c>
      <c r="C178" s="22" t="s">
        <v>244</v>
      </c>
      <c r="D178" s="22" t="s">
        <v>238</v>
      </c>
      <c r="E178" s="22" t="s">
        <v>71</v>
      </c>
      <c r="F178" s="22" t="s">
        <v>72</v>
      </c>
      <c r="G178" s="22" t="s">
        <v>563</v>
      </c>
      <c r="H178" s="22" t="s">
        <v>113</v>
      </c>
      <c r="I178" s="120"/>
      <c r="J178" s="120"/>
      <c r="K178" s="272">
        <v>488760</v>
      </c>
      <c r="N178" s="550"/>
    </row>
    <row r="179" spans="1:14" ht="212.25" customHeight="1">
      <c r="A179" s="33" t="s">
        <v>564</v>
      </c>
      <c r="B179" s="23" t="s">
        <v>135</v>
      </c>
      <c r="C179" s="23" t="s">
        <v>244</v>
      </c>
      <c r="D179" s="23" t="s">
        <v>238</v>
      </c>
      <c r="E179" s="23" t="s">
        <v>71</v>
      </c>
      <c r="F179" s="23" t="s">
        <v>72</v>
      </c>
      <c r="G179" s="23" t="s">
        <v>565</v>
      </c>
      <c r="H179" s="23" t="s">
        <v>113</v>
      </c>
      <c r="I179" s="122"/>
      <c r="J179" s="486"/>
      <c r="K179" s="163">
        <v>41525623</v>
      </c>
      <c r="N179" s="550"/>
    </row>
    <row r="180" spans="1:14" ht="15.75">
      <c r="A180" s="269" t="s">
        <v>245</v>
      </c>
      <c r="B180" s="25" t="s">
        <v>135</v>
      </c>
      <c r="C180" s="25" t="s">
        <v>246</v>
      </c>
      <c r="D180" s="25"/>
      <c r="E180" s="25"/>
      <c r="F180" s="25"/>
      <c r="G180" s="25"/>
      <c r="H180" s="25"/>
      <c r="I180" s="26" t="e">
        <f>I181+I194+I201+#REF!+#REF!+#REF!+I202+#REF!+I203+I204+I205+#REF!+#REF!+I210+I211</f>
        <v>#REF!</v>
      </c>
      <c r="J180" s="26">
        <f>J181+J194+J202+J203+J204+J205+J206+J207+J210+J208+J209</f>
        <v>0</v>
      </c>
      <c r="K180" s="270">
        <f>K181+K194+SUM(K202:K210)</f>
        <v>132977923.42000002</v>
      </c>
      <c r="N180" s="550"/>
    </row>
    <row r="181" spans="1:14" ht="15.75">
      <c r="A181" s="285" t="s">
        <v>49</v>
      </c>
      <c r="B181" s="21" t="s">
        <v>135</v>
      </c>
      <c r="C181" s="21" t="s">
        <v>246</v>
      </c>
      <c r="D181" s="21"/>
      <c r="E181" s="21"/>
      <c r="F181" s="21"/>
      <c r="G181" s="21"/>
      <c r="H181" s="21"/>
      <c r="I181" s="102" t="e">
        <f>I182+I191+#REF!+#REF!+#REF!+#REF!</f>
        <v>#REF!</v>
      </c>
      <c r="J181" s="102">
        <f>SUM(J182:J193)</f>
        <v>0</v>
      </c>
      <c r="K181" s="286">
        <f>SUM(K182:K193)</f>
        <v>33072275.470000003</v>
      </c>
      <c r="N181" s="550"/>
    </row>
    <row r="182" spans="1:14" ht="90" customHeight="1">
      <c r="A182" s="80" t="s">
        <v>467</v>
      </c>
      <c r="B182" s="22" t="s">
        <v>135</v>
      </c>
      <c r="C182" s="22" t="s">
        <v>246</v>
      </c>
      <c r="D182" s="22" t="s">
        <v>238</v>
      </c>
      <c r="E182" s="22" t="s">
        <v>61</v>
      </c>
      <c r="F182" s="22" t="s">
        <v>72</v>
      </c>
      <c r="G182" s="22" t="s">
        <v>566</v>
      </c>
      <c r="H182" s="22" t="s">
        <v>113</v>
      </c>
      <c r="I182" s="120"/>
      <c r="J182" s="143"/>
      <c r="K182" s="199">
        <v>6085702.26</v>
      </c>
      <c r="N182" s="550"/>
    </row>
    <row r="183" spans="1:14" ht="110.25">
      <c r="A183" s="33" t="s">
        <v>772</v>
      </c>
      <c r="B183" s="22" t="s">
        <v>135</v>
      </c>
      <c r="C183" s="22" t="s">
        <v>246</v>
      </c>
      <c r="D183" s="22" t="s">
        <v>238</v>
      </c>
      <c r="E183" s="22" t="s">
        <v>61</v>
      </c>
      <c r="F183" s="22" t="s">
        <v>72</v>
      </c>
      <c r="G183" s="22" t="s">
        <v>788</v>
      </c>
      <c r="H183" s="22" t="s">
        <v>113</v>
      </c>
      <c r="I183" s="120"/>
      <c r="J183" s="143"/>
      <c r="K183" s="199">
        <v>6451079.39</v>
      </c>
      <c r="N183" s="550"/>
    </row>
    <row r="184" spans="1:14" ht="94.5">
      <c r="A184" s="33" t="s">
        <v>773</v>
      </c>
      <c r="B184" s="22" t="s">
        <v>135</v>
      </c>
      <c r="C184" s="22" t="s">
        <v>246</v>
      </c>
      <c r="D184" s="22" t="s">
        <v>238</v>
      </c>
      <c r="E184" s="22" t="s">
        <v>61</v>
      </c>
      <c r="F184" s="22" t="s">
        <v>72</v>
      </c>
      <c r="G184" s="22" t="s">
        <v>789</v>
      </c>
      <c r="H184" s="22" t="s">
        <v>113</v>
      </c>
      <c r="I184" s="120"/>
      <c r="J184" s="143"/>
      <c r="K184" s="199">
        <v>7429296.89</v>
      </c>
      <c r="N184" s="550"/>
    </row>
    <row r="185" spans="1:14" ht="81.75" customHeight="1">
      <c r="A185" s="33" t="s">
        <v>1317</v>
      </c>
      <c r="B185" s="22" t="s">
        <v>135</v>
      </c>
      <c r="C185" s="22" t="s">
        <v>246</v>
      </c>
      <c r="D185" s="22" t="s">
        <v>238</v>
      </c>
      <c r="E185" s="22" t="s">
        <v>61</v>
      </c>
      <c r="F185" s="22" t="s">
        <v>72</v>
      </c>
      <c r="G185" s="22" t="s">
        <v>1307</v>
      </c>
      <c r="H185" s="22" t="s">
        <v>113</v>
      </c>
      <c r="I185" s="120"/>
      <c r="J185" s="143"/>
      <c r="K185" s="199">
        <v>2965938.14</v>
      </c>
      <c r="N185" s="550"/>
    </row>
    <row r="186" spans="1:14" ht="67.5" customHeight="1">
      <c r="A186" s="33" t="s">
        <v>1318</v>
      </c>
      <c r="B186" s="22" t="s">
        <v>135</v>
      </c>
      <c r="C186" s="22" t="s">
        <v>246</v>
      </c>
      <c r="D186" s="22" t="s">
        <v>238</v>
      </c>
      <c r="E186" s="22" t="s">
        <v>61</v>
      </c>
      <c r="F186" s="22" t="s">
        <v>72</v>
      </c>
      <c r="G186" s="22" t="s">
        <v>1308</v>
      </c>
      <c r="H186" s="22" t="s">
        <v>113</v>
      </c>
      <c r="I186" s="120"/>
      <c r="J186" s="143"/>
      <c r="K186" s="199">
        <v>801327</v>
      </c>
      <c r="N186" s="550"/>
    </row>
    <row r="187" spans="1:14" ht="100.5" customHeight="1">
      <c r="A187" s="33" t="s">
        <v>1319</v>
      </c>
      <c r="B187" s="22" t="s">
        <v>135</v>
      </c>
      <c r="C187" s="22" t="s">
        <v>246</v>
      </c>
      <c r="D187" s="22" t="s">
        <v>238</v>
      </c>
      <c r="E187" s="22" t="s">
        <v>61</v>
      </c>
      <c r="F187" s="22" t="s">
        <v>72</v>
      </c>
      <c r="G187" s="22" t="s">
        <v>1309</v>
      </c>
      <c r="H187" s="22" t="s">
        <v>113</v>
      </c>
      <c r="I187" s="120"/>
      <c r="J187" s="143"/>
      <c r="K187" s="199">
        <v>47397.48</v>
      </c>
      <c r="N187" s="550"/>
    </row>
    <row r="188" spans="1:14" ht="67.5" customHeight="1">
      <c r="A188" s="33" t="s">
        <v>1365</v>
      </c>
      <c r="B188" s="22" t="s">
        <v>135</v>
      </c>
      <c r="C188" s="22" t="s">
        <v>246</v>
      </c>
      <c r="D188" s="22" t="s">
        <v>238</v>
      </c>
      <c r="E188" s="22" t="s">
        <v>61</v>
      </c>
      <c r="F188" s="22" t="s">
        <v>72</v>
      </c>
      <c r="G188" s="22" t="s">
        <v>1347</v>
      </c>
      <c r="H188" s="22" t="s">
        <v>113</v>
      </c>
      <c r="I188" s="120"/>
      <c r="J188" s="143"/>
      <c r="K188" s="199">
        <v>228080.6</v>
      </c>
      <c r="N188" s="550"/>
    </row>
    <row r="189" spans="1:14" ht="99" customHeight="1">
      <c r="A189" s="33" t="s">
        <v>774</v>
      </c>
      <c r="B189" s="22" t="s">
        <v>135</v>
      </c>
      <c r="C189" s="22" t="s">
        <v>246</v>
      </c>
      <c r="D189" s="22" t="s">
        <v>238</v>
      </c>
      <c r="E189" s="22" t="s">
        <v>61</v>
      </c>
      <c r="F189" s="22" t="s">
        <v>72</v>
      </c>
      <c r="G189" s="22" t="s">
        <v>790</v>
      </c>
      <c r="H189" s="22" t="s">
        <v>113</v>
      </c>
      <c r="I189" s="120"/>
      <c r="J189" s="143"/>
      <c r="K189" s="199">
        <v>0</v>
      </c>
      <c r="N189" s="550"/>
    </row>
    <row r="190" spans="1:14" ht="94.5">
      <c r="A190" s="33" t="s">
        <v>775</v>
      </c>
      <c r="B190" s="22" t="s">
        <v>135</v>
      </c>
      <c r="C190" s="22" t="s">
        <v>246</v>
      </c>
      <c r="D190" s="22" t="s">
        <v>238</v>
      </c>
      <c r="E190" s="22" t="s">
        <v>61</v>
      </c>
      <c r="F190" s="22" t="s">
        <v>72</v>
      </c>
      <c r="G190" s="22" t="s">
        <v>791</v>
      </c>
      <c r="H190" s="22" t="s">
        <v>113</v>
      </c>
      <c r="I190" s="120"/>
      <c r="J190" s="143"/>
      <c r="K190" s="199">
        <v>6859033.51</v>
      </c>
      <c r="N190" s="550"/>
    </row>
    <row r="191" spans="1:14" ht="78.75">
      <c r="A191" s="116" t="s">
        <v>614</v>
      </c>
      <c r="B191" s="23" t="s">
        <v>135</v>
      </c>
      <c r="C191" s="23" t="s">
        <v>246</v>
      </c>
      <c r="D191" s="23" t="s">
        <v>238</v>
      </c>
      <c r="E191" s="23" t="s">
        <v>61</v>
      </c>
      <c r="F191" s="23" t="s">
        <v>72</v>
      </c>
      <c r="G191" s="23" t="s">
        <v>617</v>
      </c>
      <c r="H191" s="23" t="s">
        <v>113</v>
      </c>
      <c r="I191" s="122"/>
      <c r="J191" s="122"/>
      <c r="K191" s="246">
        <v>1652400</v>
      </c>
      <c r="N191" s="550"/>
    </row>
    <row r="192" spans="1:14" ht="93.75" customHeight="1">
      <c r="A192" s="33" t="s">
        <v>765</v>
      </c>
      <c r="B192" s="23" t="s">
        <v>135</v>
      </c>
      <c r="C192" s="23" t="s">
        <v>246</v>
      </c>
      <c r="D192" s="23" t="s">
        <v>67</v>
      </c>
      <c r="E192" s="23" t="s">
        <v>71</v>
      </c>
      <c r="F192" s="23" t="s">
        <v>72</v>
      </c>
      <c r="G192" s="23" t="s">
        <v>568</v>
      </c>
      <c r="H192" s="23" t="s">
        <v>113</v>
      </c>
      <c r="I192" s="122"/>
      <c r="J192" s="122"/>
      <c r="K192" s="246">
        <v>350000</v>
      </c>
      <c r="N192" s="550"/>
    </row>
    <row r="193" spans="1:14" ht="94.5">
      <c r="A193" s="408" t="s">
        <v>1108</v>
      </c>
      <c r="B193" s="22" t="s">
        <v>135</v>
      </c>
      <c r="C193" s="22" t="s">
        <v>246</v>
      </c>
      <c r="D193" s="22" t="s">
        <v>238</v>
      </c>
      <c r="E193" s="22" t="s">
        <v>61</v>
      </c>
      <c r="F193" s="22" t="s">
        <v>72</v>
      </c>
      <c r="G193" s="22" t="s">
        <v>1109</v>
      </c>
      <c r="H193" s="22" t="s">
        <v>113</v>
      </c>
      <c r="I193" s="120"/>
      <c r="J193" s="409"/>
      <c r="K193" s="147">
        <v>202020.2</v>
      </c>
      <c r="N193" s="550"/>
    </row>
    <row r="194" spans="1:14" ht="15.75">
      <c r="A194" s="287" t="s">
        <v>307</v>
      </c>
      <c r="B194" s="21" t="s">
        <v>135</v>
      </c>
      <c r="C194" s="21" t="s">
        <v>246</v>
      </c>
      <c r="D194" s="21"/>
      <c r="E194" s="21"/>
      <c r="F194" s="21"/>
      <c r="G194" s="21"/>
      <c r="H194" s="21"/>
      <c r="I194" s="102">
        <f>SUM(I195:I198)</f>
        <v>-745</v>
      </c>
      <c r="J194" s="286">
        <f>SUM(J195:J201)</f>
        <v>0</v>
      </c>
      <c r="K194" s="286">
        <f>SUM(K195:K201)</f>
        <v>20212119.05</v>
      </c>
      <c r="N194" s="550"/>
    </row>
    <row r="195" spans="1:14" ht="100.5" customHeight="1">
      <c r="A195" s="80" t="s">
        <v>569</v>
      </c>
      <c r="B195" s="23" t="s">
        <v>135</v>
      </c>
      <c r="C195" s="23" t="s">
        <v>246</v>
      </c>
      <c r="D195" s="23" t="s">
        <v>238</v>
      </c>
      <c r="E195" s="23" t="s">
        <v>61</v>
      </c>
      <c r="F195" s="23" t="s">
        <v>72</v>
      </c>
      <c r="G195" s="23" t="s">
        <v>570</v>
      </c>
      <c r="H195" s="23" t="s">
        <v>168</v>
      </c>
      <c r="I195" s="122"/>
      <c r="J195" s="486"/>
      <c r="K195" s="246">
        <v>6224314.29</v>
      </c>
      <c r="N195" s="550"/>
    </row>
    <row r="196" spans="1:14" ht="51" customHeight="1">
      <c r="A196" s="80" t="s">
        <v>648</v>
      </c>
      <c r="B196" s="23" t="s">
        <v>135</v>
      </c>
      <c r="C196" s="23" t="s">
        <v>246</v>
      </c>
      <c r="D196" s="23" t="s">
        <v>238</v>
      </c>
      <c r="E196" s="23" t="s">
        <v>61</v>
      </c>
      <c r="F196" s="23" t="s">
        <v>72</v>
      </c>
      <c r="G196" s="23" t="s">
        <v>570</v>
      </c>
      <c r="H196" s="23" t="s">
        <v>169</v>
      </c>
      <c r="I196" s="122">
        <v>-745</v>
      </c>
      <c r="J196" s="486"/>
      <c r="K196" s="246">
        <v>12033709.82</v>
      </c>
      <c r="N196" s="550"/>
    </row>
    <row r="197" spans="1:14" ht="37.5" customHeight="1">
      <c r="A197" s="80" t="s">
        <v>471</v>
      </c>
      <c r="B197" s="23" t="s">
        <v>135</v>
      </c>
      <c r="C197" s="23" t="s">
        <v>246</v>
      </c>
      <c r="D197" s="23" t="s">
        <v>238</v>
      </c>
      <c r="E197" s="23" t="s">
        <v>61</v>
      </c>
      <c r="F197" s="23" t="s">
        <v>72</v>
      </c>
      <c r="G197" s="23" t="s">
        <v>570</v>
      </c>
      <c r="H197" s="23" t="s">
        <v>170</v>
      </c>
      <c r="I197" s="122"/>
      <c r="J197" s="486"/>
      <c r="K197" s="246">
        <v>186294.94</v>
      </c>
      <c r="N197" s="550"/>
    </row>
    <row r="198" spans="1:14" ht="63">
      <c r="A198" s="116" t="s">
        <v>649</v>
      </c>
      <c r="B198" s="23" t="s">
        <v>135</v>
      </c>
      <c r="C198" s="23" t="s">
        <v>246</v>
      </c>
      <c r="D198" s="23" t="s">
        <v>238</v>
      </c>
      <c r="E198" s="23" t="s">
        <v>61</v>
      </c>
      <c r="F198" s="23" t="s">
        <v>72</v>
      </c>
      <c r="G198" s="23" t="s">
        <v>618</v>
      </c>
      <c r="H198" s="23" t="s">
        <v>169</v>
      </c>
      <c r="I198" s="122"/>
      <c r="J198" s="486"/>
      <c r="K198" s="246">
        <v>295800</v>
      </c>
      <c r="N198" s="550"/>
    </row>
    <row r="199" spans="1:14" ht="116.25" customHeight="1">
      <c r="A199" s="33" t="s">
        <v>814</v>
      </c>
      <c r="B199" s="23" t="s">
        <v>135</v>
      </c>
      <c r="C199" s="23" t="s">
        <v>246</v>
      </c>
      <c r="D199" s="23" t="s">
        <v>67</v>
      </c>
      <c r="E199" s="23" t="s">
        <v>71</v>
      </c>
      <c r="F199" s="23" t="s">
        <v>72</v>
      </c>
      <c r="G199" s="23" t="s">
        <v>767</v>
      </c>
      <c r="H199" s="23" t="s">
        <v>168</v>
      </c>
      <c r="I199" s="122"/>
      <c r="J199" s="486"/>
      <c r="K199" s="246">
        <v>56000</v>
      </c>
      <c r="N199" s="550"/>
    </row>
    <row r="200" spans="1:14" ht="100.5" customHeight="1">
      <c r="A200" s="408" t="s">
        <v>1175</v>
      </c>
      <c r="B200" s="23" t="s">
        <v>135</v>
      </c>
      <c r="C200" s="23" t="s">
        <v>246</v>
      </c>
      <c r="D200" s="23" t="s">
        <v>238</v>
      </c>
      <c r="E200" s="23" t="s">
        <v>61</v>
      </c>
      <c r="F200" s="23" t="s">
        <v>72</v>
      </c>
      <c r="G200" s="23" t="s">
        <v>1109</v>
      </c>
      <c r="H200" s="23" t="s">
        <v>169</v>
      </c>
      <c r="I200" s="122"/>
      <c r="J200" s="122"/>
      <c r="K200" s="246">
        <v>0</v>
      </c>
      <c r="N200" s="550"/>
    </row>
    <row r="201" spans="1:14" ht="65.25" customHeight="1">
      <c r="A201" s="33" t="s">
        <v>650</v>
      </c>
      <c r="B201" s="23" t="s">
        <v>135</v>
      </c>
      <c r="C201" s="23" t="s">
        <v>246</v>
      </c>
      <c r="D201" s="23" t="s">
        <v>238</v>
      </c>
      <c r="E201" s="23" t="s">
        <v>61</v>
      </c>
      <c r="F201" s="23" t="s">
        <v>72</v>
      </c>
      <c r="G201" s="23" t="s">
        <v>571</v>
      </c>
      <c r="H201" s="23" t="s">
        <v>169</v>
      </c>
      <c r="I201" s="122">
        <v>745</v>
      </c>
      <c r="J201" s="122"/>
      <c r="K201" s="246">
        <v>1416000</v>
      </c>
      <c r="N201" s="550"/>
    </row>
    <row r="202" spans="1:14" ht="119.25" customHeight="1">
      <c r="A202" s="80" t="s">
        <v>797</v>
      </c>
      <c r="B202" s="23" t="s">
        <v>135</v>
      </c>
      <c r="C202" s="23" t="s">
        <v>246</v>
      </c>
      <c r="D202" s="23" t="s">
        <v>238</v>
      </c>
      <c r="E202" s="23" t="s">
        <v>61</v>
      </c>
      <c r="F202" s="23" t="s">
        <v>72</v>
      </c>
      <c r="G202" s="23" t="s">
        <v>572</v>
      </c>
      <c r="H202" s="23" t="s">
        <v>169</v>
      </c>
      <c r="I202" s="122"/>
      <c r="J202" s="122"/>
      <c r="K202" s="246">
        <v>69428</v>
      </c>
      <c r="N202" s="550"/>
    </row>
    <row r="203" spans="1:14" ht="229.5" customHeight="1">
      <c r="A203" s="33" t="s">
        <v>798</v>
      </c>
      <c r="B203" s="23" t="s">
        <v>135</v>
      </c>
      <c r="C203" s="23" t="s">
        <v>246</v>
      </c>
      <c r="D203" s="23" t="s">
        <v>238</v>
      </c>
      <c r="E203" s="23" t="s">
        <v>61</v>
      </c>
      <c r="F203" s="23" t="s">
        <v>72</v>
      </c>
      <c r="G203" s="23" t="s">
        <v>573</v>
      </c>
      <c r="H203" s="23" t="s">
        <v>168</v>
      </c>
      <c r="I203" s="122"/>
      <c r="J203" s="486"/>
      <c r="K203" s="199">
        <v>13730249</v>
      </c>
      <c r="N203" s="550"/>
    </row>
    <row r="204" spans="1:14" ht="195" customHeight="1">
      <c r="A204" s="33" t="s">
        <v>799</v>
      </c>
      <c r="B204" s="23" t="s">
        <v>135</v>
      </c>
      <c r="C204" s="23" t="s">
        <v>246</v>
      </c>
      <c r="D204" s="23" t="s">
        <v>238</v>
      </c>
      <c r="E204" s="23" t="s">
        <v>61</v>
      </c>
      <c r="F204" s="23" t="s">
        <v>72</v>
      </c>
      <c r="G204" s="23" t="s">
        <v>573</v>
      </c>
      <c r="H204" s="23" t="s">
        <v>169</v>
      </c>
      <c r="I204" s="122"/>
      <c r="J204" s="122"/>
      <c r="K204" s="199">
        <v>210929</v>
      </c>
      <c r="N204" s="550"/>
    </row>
    <row r="205" spans="1:14" ht="214.5" customHeight="1">
      <c r="A205" s="33" t="s">
        <v>800</v>
      </c>
      <c r="B205" s="23" t="s">
        <v>135</v>
      </c>
      <c r="C205" s="23" t="s">
        <v>246</v>
      </c>
      <c r="D205" s="23" t="s">
        <v>238</v>
      </c>
      <c r="E205" s="23" t="s">
        <v>61</v>
      </c>
      <c r="F205" s="23" t="s">
        <v>72</v>
      </c>
      <c r="G205" s="23" t="s">
        <v>573</v>
      </c>
      <c r="H205" s="23" t="s">
        <v>113</v>
      </c>
      <c r="I205" s="122"/>
      <c r="J205" s="159"/>
      <c r="K205" s="199">
        <v>57102687.75</v>
      </c>
      <c r="N205" s="550"/>
    </row>
    <row r="206" spans="1:14" ht="95.25" customHeight="1">
      <c r="A206" s="100" t="s">
        <v>1107</v>
      </c>
      <c r="B206" s="23" t="s">
        <v>135</v>
      </c>
      <c r="C206" s="23" t="s">
        <v>246</v>
      </c>
      <c r="D206" s="23" t="s">
        <v>238</v>
      </c>
      <c r="E206" s="23" t="s">
        <v>61</v>
      </c>
      <c r="F206" s="23" t="s">
        <v>72</v>
      </c>
      <c r="G206" s="23" t="s">
        <v>1105</v>
      </c>
      <c r="H206" s="23" t="s">
        <v>169</v>
      </c>
      <c r="I206" s="122"/>
      <c r="J206" s="159"/>
      <c r="K206" s="147">
        <v>0</v>
      </c>
      <c r="N206" s="550"/>
    </row>
    <row r="207" spans="1:14" ht="95.25" customHeight="1">
      <c r="A207" s="100" t="s">
        <v>1108</v>
      </c>
      <c r="B207" s="23" t="s">
        <v>135</v>
      </c>
      <c r="C207" s="23" t="s">
        <v>246</v>
      </c>
      <c r="D207" s="23" t="s">
        <v>238</v>
      </c>
      <c r="E207" s="23" t="s">
        <v>61</v>
      </c>
      <c r="F207" s="23" t="s">
        <v>72</v>
      </c>
      <c r="G207" s="23" t="s">
        <v>1105</v>
      </c>
      <c r="H207" s="23" t="s">
        <v>113</v>
      </c>
      <c r="I207" s="122"/>
      <c r="J207" s="159"/>
      <c r="K207" s="147">
        <v>0</v>
      </c>
      <c r="N207" s="550"/>
    </row>
    <row r="208" spans="1:14" ht="78.75">
      <c r="A208" s="33" t="s">
        <v>1371</v>
      </c>
      <c r="B208" s="23" t="s">
        <v>135</v>
      </c>
      <c r="C208" s="23" t="s">
        <v>246</v>
      </c>
      <c r="D208" s="23" t="s">
        <v>567</v>
      </c>
      <c r="E208" s="23" t="s">
        <v>122</v>
      </c>
      <c r="F208" s="23" t="s">
        <v>1440</v>
      </c>
      <c r="G208" s="23" t="s">
        <v>1441</v>
      </c>
      <c r="H208" s="23" t="s">
        <v>169</v>
      </c>
      <c r="I208" s="122"/>
      <c r="J208" s="159"/>
      <c r="K208" s="246">
        <v>2162984.75</v>
      </c>
      <c r="N208" s="550"/>
    </row>
    <row r="209" spans="1:14" ht="82.5" customHeight="1">
      <c r="A209" s="91" t="s">
        <v>1383</v>
      </c>
      <c r="B209" s="23" t="s">
        <v>135</v>
      </c>
      <c r="C209" s="23" t="s">
        <v>246</v>
      </c>
      <c r="D209" s="23" t="s">
        <v>567</v>
      </c>
      <c r="E209" s="23" t="s">
        <v>122</v>
      </c>
      <c r="F209" s="23" t="s">
        <v>537</v>
      </c>
      <c r="G209" s="23" t="s">
        <v>1382</v>
      </c>
      <c r="H209" s="23" t="s">
        <v>169</v>
      </c>
      <c r="I209" s="122"/>
      <c r="J209" s="159"/>
      <c r="K209" s="246">
        <v>178370.15</v>
      </c>
      <c r="N209" s="550"/>
    </row>
    <row r="210" spans="1:14" ht="211.5" customHeight="1">
      <c r="A210" s="33" t="s">
        <v>516</v>
      </c>
      <c r="B210" s="23" t="s">
        <v>135</v>
      </c>
      <c r="C210" s="23" t="s">
        <v>246</v>
      </c>
      <c r="D210" s="23" t="s">
        <v>167</v>
      </c>
      <c r="E210" s="23" t="s">
        <v>122</v>
      </c>
      <c r="F210" s="23" t="s">
        <v>537</v>
      </c>
      <c r="G210" s="23" t="s">
        <v>574</v>
      </c>
      <c r="H210" s="23" t="s">
        <v>113</v>
      </c>
      <c r="I210" s="122"/>
      <c r="J210" s="159"/>
      <c r="K210" s="272">
        <v>6238880.25</v>
      </c>
      <c r="N210" s="550"/>
    </row>
    <row r="211" spans="1:14" ht="16.5" customHeight="1">
      <c r="A211" s="282" t="s">
        <v>794</v>
      </c>
      <c r="B211" s="25" t="s">
        <v>135</v>
      </c>
      <c r="C211" s="25" t="s">
        <v>793</v>
      </c>
      <c r="D211" s="25"/>
      <c r="E211" s="25"/>
      <c r="F211" s="25"/>
      <c r="G211" s="25"/>
      <c r="H211" s="25"/>
      <c r="I211" s="123" t="e">
        <f>I212+#REF!+I214</f>
        <v>#REF!</v>
      </c>
      <c r="J211" s="145">
        <f>SUM(J212:J218)</f>
        <v>0</v>
      </c>
      <c r="K211" s="273">
        <f>SUM(K212:K218)</f>
        <v>5775329.359999999</v>
      </c>
      <c r="N211" s="550"/>
    </row>
    <row r="212" spans="1:14" ht="98.25" customHeight="1">
      <c r="A212" s="33" t="s">
        <v>575</v>
      </c>
      <c r="B212" s="23" t="s">
        <v>135</v>
      </c>
      <c r="C212" s="23" t="s">
        <v>793</v>
      </c>
      <c r="D212" s="23" t="s">
        <v>238</v>
      </c>
      <c r="E212" s="23" t="s">
        <v>240</v>
      </c>
      <c r="F212" s="23" t="s">
        <v>72</v>
      </c>
      <c r="G212" s="23" t="s">
        <v>576</v>
      </c>
      <c r="H212" s="23" t="s">
        <v>113</v>
      </c>
      <c r="I212" s="122"/>
      <c r="J212" s="245"/>
      <c r="K212" s="272">
        <v>5265156.62</v>
      </c>
      <c r="N212" s="550"/>
    </row>
    <row r="213" spans="1:14" ht="97.5" customHeight="1">
      <c r="A213" s="86" t="s">
        <v>946</v>
      </c>
      <c r="B213" s="23" t="s">
        <v>135</v>
      </c>
      <c r="C213" s="23" t="s">
        <v>793</v>
      </c>
      <c r="D213" s="23" t="s">
        <v>238</v>
      </c>
      <c r="E213" s="23" t="s">
        <v>240</v>
      </c>
      <c r="F213" s="23" t="s">
        <v>72</v>
      </c>
      <c r="G213" s="23" t="s">
        <v>948</v>
      </c>
      <c r="H213" s="23" t="s">
        <v>113</v>
      </c>
      <c r="I213" s="122"/>
      <c r="J213" s="159"/>
      <c r="K213" s="272">
        <v>3120.89</v>
      </c>
      <c r="N213" s="550"/>
    </row>
    <row r="214" spans="1:14" ht="110.25">
      <c r="A214" s="86" t="s">
        <v>792</v>
      </c>
      <c r="B214" s="23" t="s">
        <v>135</v>
      </c>
      <c r="C214" s="23" t="s">
        <v>793</v>
      </c>
      <c r="D214" s="23" t="s">
        <v>238</v>
      </c>
      <c r="E214" s="23" t="s">
        <v>240</v>
      </c>
      <c r="F214" s="23" t="s">
        <v>72</v>
      </c>
      <c r="G214" s="23" t="s">
        <v>577</v>
      </c>
      <c r="H214" s="23" t="s">
        <v>113</v>
      </c>
      <c r="I214" s="122"/>
      <c r="J214" s="159"/>
      <c r="K214" s="272">
        <v>256953.09</v>
      </c>
      <c r="N214" s="550"/>
    </row>
    <row r="215" spans="1:14" ht="78" customHeight="1">
      <c r="A215" s="33" t="s">
        <v>1340</v>
      </c>
      <c r="B215" s="23" t="s">
        <v>135</v>
      </c>
      <c r="C215" s="23" t="s">
        <v>793</v>
      </c>
      <c r="D215" s="23" t="s">
        <v>238</v>
      </c>
      <c r="E215" s="23" t="s">
        <v>240</v>
      </c>
      <c r="F215" s="23" t="s">
        <v>72</v>
      </c>
      <c r="G215" s="23" t="s">
        <v>1341</v>
      </c>
      <c r="H215" s="23" t="s">
        <v>113</v>
      </c>
      <c r="I215" s="122"/>
      <c r="J215" s="159"/>
      <c r="K215" s="272">
        <v>17920</v>
      </c>
      <c r="N215" s="550"/>
    </row>
    <row r="216" spans="1:14" ht="77.25" customHeight="1">
      <c r="A216" s="484" t="s">
        <v>1366</v>
      </c>
      <c r="B216" s="23" t="s">
        <v>135</v>
      </c>
      <c r="C216" s="23" t="s">
        <v>793</v>
      </c>
      <c r="D216" s="23" t="s">
        <v>238</v>
      </c>
      <c r="E216" s="23" t="s">
        <v>240</v>
      </c>
      <c r="F216" s="23" t="s">
        <v>72</v>
      </c>
      <c r="G216" s="23" t="s">
        <v>1351</v>
      </c>
      <c r="H216" s="23" t="s">
        <v>113</v>
      </c>
      <c r="I216" s="122"/>
      <c r="J216" s="159"/>
      <c r="K216" s="272">
        <v>232178.76</v>
      </c>
      <c r="N216" s="550"/>
    </row>
    <row r="217" spans="1:14" ht="98.25" customHeight="1">
      <c r="A217" s="484" t="s">
        <v>1367</v>
      </c>
      <c r="B217" s="23" t="s">
        <v>135</v>
      </c>
      <c r="C217" s="23" t="s">
        <v>793</v>
      </c>
      <c r="D217" s="23" t="s">
        <v>238</v>
      </c>
      <c r="E217" s="23" t="s">
        <v>240</v>
      </c>
      <c r="F217" s="23" t="s">
        <v>72</v>
      </c>
      <c r="G217" s="23" t="s">
        <v>1352</v>
      </c>
      <c r="H217" s="23" t="s">
        <v>113</v>
      </c>
      <c r="I217" s="122"/>
      <c r="J217" s="159"/>
      <c r="K217" s="272">
        <v>0</v>
      </c>
      <c r="N217" s="550"/>
    </row>
    <row r="218" spans="1:14" ht="65.25" customHeight="1">
      <c r="A218" s="484" t="s">
        <v>1368</v>
      </c>
      <c r="B218" s="23" t="s">
        <v>135</v>
      </c>
      <c r="C218" s="23" t="s">
        <v>793</v>
      </c>
      <c r="D218" s="23" t="s">
        <v>238</v>
      </c>
      <c r="E218" s="23" t="s">
        <v>240</v>
      </c>
      <c r="F218" s="23" t="s">
        <v>72</v>
      </c>
      <c r="G218" s="23" t="s">
        <v>1353</v>
      </c>
      <c r="H218" s="23" t="s">
        <v>113</v>
      </c>
      <c r="I218" s="122"/>
      <c r="J218" s="245"/>
      <c r="K218" s="272">
        <v>0</v>
      </c>
      <c r="N218" s="550"/>
    </row>
    <row r="219" spans="1:14" ht="15.75">
      <c r="A219" s="288" t="s">
        <v>143</v>
      </c>
      <c r="B219" s="25" t="s">
        <v>135</v>
      </c>
      <c r="C219" s="25" t="s">
        <v>144</v>
      </c>
      <c r="D219" s="25"/>
      <c r="E219" s="25"/>
      <c r="F219" s="25"/>
      <c r="G219" s="25"/>
      <c r="H219" s="25"/>
      <c r="I219" s="26">
        <f>SUM(I220:I224)</f>
        <v>0</v>
      </c>
      <c r="J219" s="26">
        <f>SUM(J220:J224)</f>
        <v>0</v>
      </c>
      <c r="K219" s="270">
        <f>SUM(K220:K224)</f>
        <v>527500</v>
      </c>
      <c r="N219" s="550"/>
    </row>
    <row r="220" spans="1:14" ht="63" customHeight="1">
      <c r="A220" s="33" t="s">
        <v>653</v>
      </c>
      <c r="B220" s="45">
        <v>909</v>
      </c>
      <c r="C220" s="46" t="s">
        <v>144</v>
      </c>
      <c r="D220" s="46" t="s">
        <v>67</v>
      </c>
      <c r="E220" s="46" t="s">
        <v>71</v>
      </c>
      <c r="F220" s="46" t="s">
        <v>72</v>
      </c>
      <c r="G220" s="46" t="s">
        <v>816</v>
      </c>
      <c r="H220" s="46" t="s">
        <v>169</v>
      </c>
      <c r="I220" s="133"/>
      <c r="J220" s="133"/>
      <c r="K220" s="280">
        <v>65500</v>
      </c>
      <c r="N220" s="550"/>
    </row>
    <row r="221" spans="1:14" ht="78.75" customHeight="1">
      <c r="A221" s="33" t="s">
        <v>1126</v>
      </c>
      <c r="B221" s="45">
        <v>909</v>
      </c>
      <c r="C221" s="46" t="s">
        <v>144</v>
      </c>
      <c r="D221" s="46" t="s">
        <v>67</v>
      </c>
      <c r="E221" s="46" t="s">
        <v>71</v>
      </c>
      <c r="F221" s="46" t="s">
        <v>72</v>
      </c>
      <c r="G221" s="46" t="s">
        <v>816</v>
      </c>
      <c r="H221" s="46" t="s">
        <v>113</v>
      </c>
      <c r="I221" s="133"/>
      <c r="J221" s="133"/>
      <c r="K221" s="280"/>
      <c r="N221" s="550"/>
    </row>
    <row r="222" spans="1:14" ht="78.75">
      <c r="A222" s="33" t="s">
        <v>841</v>
      </c>
      <c r="B222" s="45">
        <v>909</v>
      </c>
      <c r="C222" s="46" t="s">
        <v>144</v>
      </c>
      <c r="D222" s="46" t="s">
        <v>67</v>
      </c>
      <c r="E222" s="46" t="s">
        <v>71</v>
      </c>
      <c r="F222" s="46" t="s">
        <v>72</v>
      </c>
      <c r="G222" s="46" t="s">
        <v>816</v>
      </c>
      <c r="H222" s="46" t="s">
        <v>169</v>
      </c>
      <c r="I222" s="133"/>
      <c r="J222" s="143"/>
      <c r="K222" s="147">
        <v>23100</v>
      </c>
      <c r="N222" s="550"/>
    </row>
    <row r="223" spans="1:14" ht="78.75">
      <c r="A223" s="33" t="s">
        <v>842</v>
      </c>
      <c r="B223" s="45">
        <v>909</v>
      </c>
      <c r="C223" s="46" t="s">
        <v>144</v>
      </c>
      <c r="D223" s="46" t="s">
        <v>67</v>
      </c>
      <c r="E223" s="46" t="s">
        <v>71</v>
      </c>
      <c r="F223" s="46" t="s">
        <v>72</v>
      </c>
      <c r="G223" s="46" t="s">
        <v>816</v>
      </c>
      <c r="H223" s="46" t="s">
        <v>113</v>
      </c>
      <c r="I223" s="133"/>
      <c r="J223" s="143"/>
      <c r="K223" s="147">
        <v>392700</v>
      </c>
      <c r="N223" s="550"/>
    </row>
    <row r="224" spans="1:14" ht="94.5">
      <c r="A224" s="80" t="s">
        <v>764</v>
      </c>
      <c r="B224" s="23" t="s">
        <v>135</v>
      </c>
      <c r="C224" s="23" t="s">
        <v>144</v>
      </c>
      <c r="D224" s="23" t="s">
        <v>67</v>
      </c>
      <c r="E224" s="23" t="s">
        <v>71</v>
      </c>
      <c r="F224" s="23" t="s">
        <v>72</v>
      </c>
      <c r="G224" s="23" t="s">
        <v>579</v>
      </c>
      <c r="H224" s="23" t="s">
        <v>113</v>
      </c>
      <c r="I224" s="122"/>
      <c r="J224" s="122"/>
      <c r="K224" s="272">
        <v>46200</v>
      </c>
      <c r="N224" s="550"/>
    </row>
    <row r="225" spans="1:14" ht="15.75">
      <c r="A225" s="269" t="s">
        <v>247</v>
      </c>
      <c r="B225" s="25" t="s">
        <v>135</v>
      </c>
      <c r="C225" s="25" t="s">
        <v>248</v>
      </c>
      <c r="D225" s="25"/>
      <c r="E225" s="25"/>
      <c r="F225" s="25"/>
      <c r="G225" s="25"/>
      <c r="H225" s="25"/>
      <c r="I225" s="26">
        <f>SUM(I226:I228)</f>
        <v>0</v>
      </c>
      <c r="J225" s="26">
        <f>SUM(J226:J230)</f>
        <v>0</v>
      </c>
      <c r="K225" s="270">
        <f>SUM(K226:K230)</f>
        <v>4992852.94</v>
      </c>
      <c r="N225" s="550"/>
    </row>
    <row r="226" spans="1:14" ht="115.5" customHeight="1">
      <c r="A226" s="80" t="s">
        <v>586</v>
      </c>
      <c r="B226" s="22" t="s">
        <v>135</v>
      </c>
      <c r="C226" s="22" t="s">
        <v>248</v>
      </c>
      <c r="D226" s="22" t="s">
        <v>123</v>
      </c>
      <c r="E226" s="22" t="s">
        <v>61</v>
      </c>
      <c r="F226" s="22" t="s">
        <v>123</v>
      </c>
      <c r="G226" s="22" t="s">
        <v>581</v>
      </c>
      <c r="H226" s="22" t="s">
        <v>168</v>
      </c>
      <c r="I226" s="120"/>
      <c r="J226" s="120"/>
      <c r="K226" s="271">
        <v>4097951.16</v>
      </c>
      <c r="N226" s="550"/>
    </row>
    <row r="227" spans="1:14" ht="66.75" customHeight="1">
      <c r="A227" s="80" t="s">
        <v>636</v>
      </c>
      <c r="B227" s="22" t="s">
        <v>135</v>
      </c>
      <c r="C227" s="22" t="s">
        <v>248</v>
      </c>
      <c r="D227" s="22" t="s">
        <v>123</v>
      </c>
      <c r="E227" s="22" t="s">
        <v>61</v>
      </c>
      <c r="F227" s="22" t="s">
        <v>123</v>
      </c>
      <c r="G227" s="22" t="s">
        <v>581</v>
      </c>
      <c r="H227" s="22" t="s">
        <v>169</v>
      </c>
      <c r="I227" s="120"/>
      <c r="J227" s="143"/>
      <c r="K227" s="147">
        <v>794901.78</v>
      </c>
      <c r="N227" s="550"/>
    </row>
    <row r="228" spans="1:14" ht="53.25" customHeight="1">
      <c r="A228" s="80" t="s">
        <v>580</v>
      </c>
      <c r="B228" s="22" t="s">
        <v>135</v>
      </c>
      <c r="C228" s="22" t="s">
        <v>248</v>
      </c>
      <c r="D228" s="22" t="s">
        <v>123</v>
      </c>
      <c r="E228" s="22" t="s">
        <v>61</v>
      </c>
      <c r="F228" s="22" t="s">
        <v>123</v>
      </c>
      <c r="G228" s="22" t="s">
        <v>581</v>
      </c>
      <c r="H228" s="22" t="s">
        <v>170</v>
      </c>
      <c r="I228" s="120"/>
      <c r="J228" s="143"/>
      <c r="K228" s="147">
        <v>0</v>
      </c>
      <c r="N228" s="550"/>
    </row>
    <row r="229" spans="1:14" ht="78.75">
      <c r="A229" s="297" t="s">
        <v>1174</v>
      </c>
      <c r="B229" s="22" t="s">
        <v>135</v>
      </c>
      <c r="C229" s="22" t="s">
        <v>248</v>
      </c>
      <c r="D229" s="22" t="s">
        <v>238</v>
      </c>
      <c r="E229" s="22" t="s">
        <v>61</v>
      </c>
      <c r="F229" s="22" t="s">
        <v>123</v>
      </c>
      <c r="G229" s="22" t="s">
        <v>1124</v>
      </c>
      <c r="H229" s="22" t="s">
        <v>113</v>
      </c>
      <c r="I229" s="120"/>
      <c r="J229" s="143"/>
      <c r="K229" s="147">
        <v>100000</v>
      </c>
      <c r="N229" s="550"/>
    </row>
    <row r="230" spans="1:14" ht="78.75">
      <c r="A230" s="297" t="s">
        <v>1112</v>
      </c>
      <c r="B230" s="22" t="s">
        <v>135</v>
      </c>
      <c r="C230" s="22" t="s">
        <v>248</v>
      </c>
      <c r="D230" s="22" t="s">
        <v>238</v>
      </c>
      <c r="E230" s="22" t="s">
        <v>61</v>
      </c>
      <c r="F230" s="22" t="s">
        <v>123</v>
      </c>
      <c r="G230" s="22" t="s">
        <v>1125</v>
      </c>
      <c r="H230" s="22" t="s">
        <v>113</v>
      </c>
      <c r="I230" s="120"/>
      <c r="J230" s="143"/>
      <c r="K230" s="147"/>
      <c r="N230" s="550"/>
    </row>
    <row r="231" spans="1:14" ht="15.75">
      <c r="A231" s="289" t="s">
        <v>263</v>
      </c>
      <c r="B231" s="25" t="s">
        <v>135</v>
      </c>
      <c r="C231" s="25" t="s">
        <v>264</v>
      </c>
      <c r="D231" s="25"/>
      <c r="E231" s="25"/>
      <c r="F231" s="25"/>
      <c r="G231" s="25"/>
      <c r="H231" s="25"/>
      <c r="I231" s="26">
        <f>I232</f>
        <v>0</v>
      </c>
      <c r="J231" s="26">
        <f>J232+J235</f>
        <v>0</v>
      </c>
      <c r="K231" s="270">
        <f>K232+K235</f>
        <v>1930879.6</v>
      </c>
      <c r="N231" s="550"/>
    </row>
    <row r="232" spans="1:14" ht="15.75">
      <c r="A232" s="269" t="s">
        <v>208</v>
      </c>
      <c r="B232" s="25" t="s">
        <v>135</v>
      </c>
      <c r="C232" s="25" t="s">
        <v>209</v>
      </c>
      <c r="D232" s="25"/>
      <c r="E232" s="25"/>
      <c r="F232" s="25"/>
      <c r="G232" s="25"/>
      <c r="H232" s="25"/>
      <c r="I232" s="26">
        <f>SUM(I233:I234)</f>
        <v>0</v>
      </c>
      <c r="J232" s="26">
        <f>SUM(J233:J234)</f>
        <v>0</v>
      </c>
      <c r="K232" s="270">
        <f>SUM(K233:K234)</f>
        <v>895879.6</v>
      </c>
      <c r="N232" s="550"/>
    </row>
    <row r="233" spans="1:14" ht="117" customHeight="1">
      <c r="A233" s="80" t="s">
        <v>584</v>
      </c>
      <c r="B233" s="22" t="s">
        <v>135</v>
      </c>
      <c r="C233" s="22" t="s">
        <v>209</v>
      </c>
      <c r="D233" s="22" t="s">
        <v>238</v>
      </c>
      <c r="E233" s="22" t="s">
        <v>71</v>
      </c>
      <c r="F233" s="22" t="s">
        <v>72</v>
      </c>
      <c r="G233" s="22" t="s">
        <v>583</v>
      </c>
      <c r="H233" s="22" t="s">
        <v>114</v>
      </c>
      <c r="I233" s="120"/>
      <c r="J233" s="143"/>
      <c r="K233" s="272">
        <v>801270.1</v>
      </c>
      <c r="N233" s="550"/>
    </row>
    <row r="234" spans="1:14" ht="119.25" customHeight="1">
      <c r="A234" s="80" t="s">
        <v>584</v>
      </c>
      <c r="B234" s="23" t="s">
        <v>135</v>
      </c>
      <c r="C234" s="23" t="s">
        <v>209</v>
      </c>
      <c r="D234" s="23" t="s">
        <v>238</v>
      </c>
      <c r="E234" s="23" t="s">
        <v>61</v>
      </c>
      <c r="F234" s="23" t="s">
        <v>72</v>
      </c>
      <c r="G234" s="23" t="s">
        <v>583</v>
      </c>
      <c r="H234" s="23" t="s">
        <v>114</v>
      </c>
      <c r="I234" s="122"/>
      <c r="J234" s="159"/>
      <c r="K234" s="246">
        <v>94609.5</v>
      </c>
      <c r="N234" s="550"/>
    </row>
    <row r="235" spans="1:14" ht="15.75">
      <c r="A235" s="269" t="s">
        <v>344</v>
      </c>
      <c r="B235" s="25" t="s">
        <v>135</v>
      </c>
      <c r="C235" s="25" t="s">
        <v>343</v>
      </c>
      <c r="D235" s="25"/>
      <c r="E235" s="25"/>
      <c r="F235" s="25"/>
      <c r="G235" s="25"/>
      <c r="H235" s="25"/>
      <c r="I235" s="26">
        <f>SUM(I236:I239)</f>
        <v>-275.2</v>
      </c>
      <c r="J235" s="26">
        <f>SUM(J236:J238)</f>
        <v>0</v>
      </c>
      <c r="K235" s="270">
        <f>SUM(K236:K238)</f>
        <v>1035000</v>
      </c>
      <c r="N235" s="550"/>
    </row>
    <row r="236" spans="1:11" ht="119.25" customHeight="1">
      <c r="A236" s="94" t="s">
        <v>582</v>
      </c>
      <c r="B236" s="22" t="s">
        <v>135</v>
      </c>
      <c r="C236" s="22" t="s">
        <v>343</v>
      </c>
      <c r="D236" s="22" t="s">
        <v>167</v>
      </c>
      <c r="E236" s="22" t="s">
        <v>122</v>
      </c>
      <c r="F236" s="22" t="s">
        <v>537</v>
      </c>
      <c r="G236" s="22" t="s">
        <v>585</v>
      </c>
      <c r="H236" s="22" t="s">
        <v>114</v>
      </c>
      <c r="I236" s="120"/>
      <c r="J236" s="120"/>
      <c r="K236" s="364">
        <v>1035000</v>
      </c>
    </row>
    <row r="237" spans="1:11" ht="65.25" customHeight="1">
      <c r="A237" s="86" t="s">
        <v>1040</v>
      </c>
      <c r="B237" s="22" t="s">
        <v>135</v>
      </c>
      <c r="C237" s="22" t="s">
        <v>343</v>
      </c>
      <c r="D237" s="22" t="s">
        <v>19</v>
      </c>
      <c r="E237" s="22" t="s">
        <v>71</v>
      </c>
      <c r="F237" s="22" t="s">
        <v>123</v>
      </c>
      <c r="G237" s="22" t="s">
        <v>1072</v>
      </c>
      <c r="H237" s="22" t="s">
        <v>169</v>
      </c>
      <c r="I237" s="120"/>
      <c r="J237" s="120"/>
      <c r="K237" s="255"/>
    </row>
    <row r="238" spans="1:11" ht="87.75" customHeight="1" thickBot="1">
      <c r="A238" s="100" t="s">
        <v>988</v>
      </c>
      <c r="B238" s="27" t="s">
        <v>135</v>
      </c>
      <c r="C238" s="27" t="s">
        <v>343</v>
      </c>
      <c r="D238" s="27" t="s">
        <v>19</v>
      </c>
      <c r="E238" s="27" t="s">
        <v>71</v>
      </c>
      <c r="F238" s="27" t="s">
        <v>249</v>
      </c>
      <c r="G238" s="27" t="s">
        <v>1073</v>
      </c>
      <c r="H238" s="27" t="s">
        <v>169</v>
      </c>
      <c r="I238" s="121"/>
      <c r="J238" s="121"/>
      <c r="K238" s="256"/>
    </row>
    <row r="239" spans="1:11" ht="32.25" thickBot="1">
      <c r="A239" s="28" t="s">
        <v>118</v>
      </c>
      <c r="B239" s="29" t="s">
        <v>117</v>
      </c>
      <c r="C239" s="29"/>
      <c r="D239" s="29"/>
      <c r="E239" s="29"/>
      <c r="F239" s="29"/>
      <c r="G239" s="29"/>
      <c r="H239" s="29"/>
      <c r="I239" s="157">
        <f>I240</f>
        <v>-275.2</v>
      </c>
      <c r="J239" s="157">
        <f>J240+J249</f>
        <v>0</v>
      </c>
      <c r="K239" s="30">
        <f>K240+K249</f>
        <v>4118634.5700000003</v>
      </c>
    </row>
    <row r="240" spans="1:11" ht="15.75">
      <c r="A240" s="32" t="s">
        <v>295</v>
      </c>
      <c r="B240" s="31" t="s">
        <v>117</v>
      </c>
      <c r="C240" s="31" t="s">
        <v>296</v>
      </c>
      <c r="D240" s="31"/>
      <c r="E240" s="31"/>
      <c r="F240" s="31"/>
      <c r="G240" s="31"/>
      <c r="H240" s="31"/>
      <c r="I240" s="156">
        <f>SUM(I242:I246)</f>
        <v>-275.2</v>
      </c>
      <c r="J240" s="156">
        <f>SUM(J241,J245,J247)</f>
        <v>0</v>
      </c>
      <c r="K240" s="268">
        <f>SUM(K241,K245,K247)</f>
        <v>4112634.5700000003</v>
      </c>
    </row>
    <row r="241" spans="1:11" ht="47.25">
      <c r="A241" s="269" t="s">
        <v>660</v>
      </c>
      <c r="B241" s="25" t="s">
        <v>117</v>
      </c>
      <c r="C241" s="25" t="s">
        <v>134</v>
      </c>
      <c r="D241" s="25"/>
      <c r="E241" s="25"/>
      <c r="F241" s="25"/>
      <c r="G241" s="25"/>
      <c r="H241" s="25"/>
      <c r="I241" s="26"/>
      <c r="J241" s="26">
        <f>SUM(J242:J244)</f>
        <v>0</v>
      </c>
      <c r="K241" s="270">
        <f>SUM(K242:K244)</f>
        <v>4107644.5700000003</v>
      </c>
    </row>
    <row r="242" spans="1:11" ht="115.5" customHeight="1">
      <c r="A242" s="33" t="s">
        <v>587</v>
      </c>
      <c r="B242" s="23" t="s">
        <v>117</v>
      </c>
      <c r="C242" s="23" t="s">
        <v>134</v>
      </c>
      <c r="D242" s="23" t="s">
        <v>308</v>
      </c>
      <c r="E242" s="23" t="s">
        <v>71</v>
      </c>
      <c r="F242" s="23" t="s">
        <v>72</v>
      </c>
      <c r="G242" s="23" t="s">
        <v>588</v>
      </c>
      <c r="H242" s="22" t="s">
        <v>168</v>
      </c>
      <c r="I242" s="120">
        <v>-216</v>
      </c>
      <c r="J242" s="143"/>
      <c r="K242" s="147">
        <v>3713336.37</v>
      </c>
    </row>
    <row r="243" spans="1:11" ht="63">
      <c r="A243" s="33" t="s">
        <v>652</v>
      </c>
      <c r="B243" s="23" t="s">
        <v>117</v>
      </c>
      <c r="C243" s="23" t="s">
        <v>134</v>
      </c>
      <c r="D243" s="23" t="s">
        <v>308</v>
      </c>
      <c r="E243" s="23" t="s">
        <v>71</v>
      </c>
      <c r="F243" s="23" t="s">
        <v>72</v>
      </c>
      <c r="G243" s="23" t="s">
        <v>588</v>
      </c>
      <c r="H243" s="22" t="s">
        <v>169</v>
      </c>
      <c r="I243" s="120">
        <v>-53.2</v>
      </c>
      <c r="J243" s="502"/>
      <c r="K243" s="147">
        <v>394308.2</v>
      </c>
    </row>
    <row r="244" spans="1:11" ht="47.25">
      <c r="A244" s="33" t="s">
        <v>488</v>
      </c>
      <c r="B244" s="23" t="s">
        <v>117</v>
      </c>
      <c r="C244" s="23" t="s">
        <v>134</v>
      </c>
      <c r="D244" s="23" t="s">
        <v>308</v>
      </c>
      <c r="E244" s="23" t="s">
        <v>71</v>
      </c>
      <c r="F244" s="23" t="s">
        <v>72</v>
      </c>
      <c r="G244" s="23" t="s">
        <v>588</v>
      </c>
      <c r="H244" s="22" t="s">
        <v>170</v>
      </c>
      <c r="I244" s="120">
        <v>-6</v>
      </c>
      <c r="J244" s="120"/>
      <c r="K244" s="147"/>
    </row>
    <row r="245" spans="1:11" ht="20.25" customHeight="1">
      <c r="A245" s="290" t="s">
        <v>661</v>
      </c>
      <c r="B245" s="263" t="s">
        <v>117</v>
      </c>
      <c r="C245" s="263" t="s">
        <v>278</v>
      </c>
      <c r="D245" s="192"/>
      <c r="E245" s="192"/>
      <c r="F245" s="192"/>
      <c r="G245" s="192"/>
      <c r="H245" s="192"/>
      <c r="I245" s="264"/>
      <c r="J245" s="265">
        <f>J246</f>
        <v>0</v>
      </c>
      <c r="K245" s="291">
        <f>K246</f>
        <v>4990</v>
      </c>
    </row>
    <row r="246" spans="1:11" ht="50.25" customHeight="1">
      <c r="A246" s="80" t="s">
        <v>981</v>
      </c>
      <c r="B246" s="22" t="s">
        <v>117</v>
      </c>
      <c r="C246" s="22" t="s">
        <v>278</v>
      </c>
      <c r="D246" s="22" t="s">
        <v>589</v>
      </c>
      <c r="E246" s="22" t="s">
        <v>122</v>
      </c>
      <c r="F246" s="22" t="s">
        <v>537</v>
      </c>
      <c r="G246" s="22" t="s">
        <v>590</v>
      </c>
      <c r="H246" s="22" t="s">
        <v>54</v>
      </c>
      <c r="I246" s="120"/>
      <c r="J246" s="120"/>
      <c r="K246" s="246">
        <v>4990</v>
      </c>
    </row>
    <row r="247" spans="1:11" ht="19.5" customHeight="1">
      <c r="A247" s="290" t="s">
        <v>330</v>
      </c>
      <c r="B247" s="263" t="s">
        <v>117</v>
      </c>
      <c r="C247" s="263" t="s">
        <v>331</v>
      </c>
      <c r="D247" s="192"/>
      <c r="E247" s="192"/>
      <c r="F247" s="192"/>
      <c r="G247" s="192"/>
      <c r="H247" s="192"/>
      <c r="I247" s="264"/>
      <c r="J247" s="265">
        <f>J248</f>
        <v>0</v>
      </c>
      <c r="K247" s="291">
        <f>K248</f>
        <v>0</v>
      </c>
    </row>
    <row r="248" spans="1:11" ht="159" customHeight="1">
      <c r="A248" s="424" t="s">
        <v>1164</v>
      </c>
      <c r="B248" s="22" t="s">
        <v>117</v>
      </c>
      <c r="C248" s="22" t="s">
        <v>331</v>
      </c>
      <c r="D248" s="22" t="s">
        <v>167</v>
      </c>
      <c r="E248" s="22" t="s">
        <v>122</v>
      </c>
      <c r="F248" s="22" t="s">
        <v>537</v>
      </c>
      <c r="G248" s="22" t="s">
        <v>667</v>
      </c>
      <c r="H248" s="22" t="s">
        <v>170</v>
      </c>
      <c r="I248" s="120"/>
      <c r="J248" s="120"/>
      <c r="K248" s="44"/>
    </row>
    <row r="249" spans="1:11" ht="15.75">
      <c r="A249" s="373" t="s">
        <v>263</v>
      </c>
      <c r="B249" s="263" t="s">
        <v>117</v>
      </c>
      <c r="C249" s="263" t="s">
        <v>264</v>
      </c>
      <c r="D249" s="263"/>
      <c r="E249" s="263"/>
      <c r="F249" s="263"/>
      <c r="G249" s="263"/>
      <c r="H249" s="263"/>
      <c r="I249" s="367"/>
      <c r="J249" s="265">
        <f>J250</f>
        <v>0</v>
      </c>
      <c r="K249" s="538">
        <f>K250</f>
        <v>6000</v>
      </c>
    </row>
    <row r="250" spans="1:11" ht="15.75">
      <c r="A250" s="373" t="s">
        <v>330</v>
      </c>
      <c r="B250" s="263" t="s">
        <v>117</v>
      </c>
      <c r="C250" s="263" t="s">
        <v>343</v>
      </c>
      <c r="D250" s="263"/>
      <c r="E250" s="263"/>
      <c r="F250" s="263"/>
      <c r="G250" s="263"/>
      <c r="H250" s="263"/>
      <c r="I250" s="367"/>
      <c r="J250" s="265">
        <f>SUM(J251:J251)</f>
        <v>0</v>
      </c>
      <c r="K250" s="265">
        <f>SUM(K251:K251)</f>
        <v>6000</v>
      </c>
    </row>
    <row r="251" spans="1:11" ht="61.5" customHeight="1">
      <c r="A251" s="33" t="s">
        <v>1213</v>
      </c>
      <c r="B251" s="22" t="s">
        <v>117</v>
      </c>
      <c r="C251" s="22" t="s">
        <v>343</v>
      </c>
      <c r="D251" s="22" t="s">
        <v>19</v>
      </c>
      <c r="E251" s="22" t="s">
        <v>71</v>
      </c>
      <c r="F251" s="22" t="s">
        <v>123</v>
      </c>
      <c r="G251" s="22" t="s">
        <v>1208</v>
      </c>
      <c r="H251" s="22" t="s">
        <v>169</v>
      </c>
      <c r="I251" s="120"/>
      <c r="J251" s="120"/>
      <c r="K251" s="364">
        <v>6000</v>
      </c>
    </row>
    <row r="252" spans="1:11" ht="32.25" thickBot="1">
      <c r="A252" s="369" t="s">
        <v>258</v>
      </c>
      <c r="B252" s="370" t="s">
        <v>306</v>
      </c>
      <c r="C252" s="370"/>
      <c r="D252" s="370"/>
      <c r="E252" s="370"/>
      <c r="F252" s="370"/>
      <c r="G252" s="370"/>
      <c r="H252" s="370"/>
      <c r="I252" s="371">
        <f>I254</f>
        <v>1400</v>
      </c>
      <c r="J252" s="371">
        <f>J253+J257</f>
        <v>0</v>
      </c>
      <c r="K252" s="372">
        <f>K253+K257</f>
        <v>1328234.02</v>
      </c>
    </row>
    <row r="253" spans="1:11" ht="15.75">
      <c r="A253" s="32" t="s">
        <v>295</v>
      </c>
      <c r="B253" s="208" t="s">
        <v>306</v>
      </c>
      <c r="C253" s="208" t="s">
        <v>296</v>
      </c>
      <c r="D253" s="208"/>
      <c r="E253" s="208"/>
      <c r="F253" s="208"/>
      <c r="G253" s="208"/>
      <c r="H253" s="208"/>
      <c r="I253" s="209"/>
      <c r="J253" s="209">
        <f>J254</f>
        <v>0</v>
      </c>
      <c r="K253" s="292">
        <f>K254</f>
        <v>1328234.02</v>
      </c>
    </row>
    <row r="254" spans="1:11" ht="47.25">
      <c r="A254" s="269" t="s">
        <v>660</v>
      </c>
      <c r="B254" s="25" t="s">
        <v>306</v>
      </c>
      <c r="C254" s="25" t="s">
        <v>134</v>
      </c>
      <c r="D254" s="25"/>
      <c r="E254" s="25"/>
      <c r="F254" s="25"/>
      <c r="G254" s="25"/>
      <c r="H254" s="25"/>
      <c r="I254" s="26">
        <f>SUM(I255:I256)</f>
        <v>1400</v>
      </c>
      <c r="J254" s="26">
        <f>SUM(J255:J256)</f>
        <v>0</v>
      </c>
      <c r="K254" s="270">
        <f>SUM(K255:K256)</f>
        <v>1328234.02</v>
      </c>
    </row>
    <row r="255" spans="1:11" ht="103.5" customHeight="1">
      <c r="A255" s="80" t="s">
        <v>380</v>
      </c>
      <c r="B255" s="23" t="s">
        <v>306</v>
      </c>
      <c r="C255" s="23" t="s">
        <v>134</v>
      </c>
      <c r="D255" s="23" t="s">
        <v>123</v>
      </c>
      <c r="E255" s="23" t="s">
        <v>61</v>
      </c>
      <c r="F255" s="23" t="s">
        <v>123</v>
      </c>
      <c r="G255" s="23" t="s">
        <v>591</v>
      </c>
      <c r="H255" s="22" t="s">
        <v>168</v>
      </c>
      <c r="I255" s="120"/>
      <c r="J255" s="120"/>
      <c r="K255" s="147">
        <v>1101757.62</v>
      </c>
    </row>
    <row r="256" spans="1:11" ht="48.75" customHeight="1">
      <c r="A256" s="80" t="s">
        <v>637</v>
      </c>
      <c r="B256" s="23" t="s">
        <v>306</v>
      </c>
      <c r="C256" s="23" t="s">
        <v>134</v>
      </c>
      <c r="D256" s="23" t="s">
        <v>123</v>
      </c>
      <c r="E256" s="23" t="s">
        <v>61</v>
      </c>
      <c r="F256" s="23" t="s">
        <v>123</v>
      </c>
      <c r="G256" s="23" t="s">
        <v>591</v>
      </c>
      <c r="H256" s="22" t="s">
        <v>169</v>
      </c>
      <c r="I256" s="120">
        <v>1400</v>
      </c>
      <c r="J256" s="120"/>
      <c r="K256" s="147">
        <v>226476.4</v>
      </c>
    </row>
    <row r="257" spans="1:12" ht="15.75">
      <c r="A257" s="269" t="s">
        <v>263</v>
      </c>
      <c r="B257" s="25" t="s">
        <v>306</v>
      </c>
      <c r="C257" s="25" t="s">
        <v>264</v>
      </c>
      <c r="D257" s="192"/>
      <c r="E257" s="192"/>
      <c r="F257" s="192"/>
      <c r="G257" s="192"/>
      <c r="H257" s="192"/>
      <c r="I257" s="264"/>
      <c r="J257" s="265">
        <f>J258</f>
        <v>0</v>
      </c>
      <c r="K257" s="291">
        <f>K258</f>
        <v>0</v>
      </c>
      <c r="L257" s="558"/>
    </row>
    <row r="258" spans="1:12" ht="15.75">
      <c r="A258" s="269" t="s">
        <v>330</v>
      </c>
      <c r="B258" s="25" t="s">
        <v>306</v>
      </c>
      <c r="C258" s="25" t="s">
        <v>343</v>
      </c>
      <c r="D258" s="25"/>
      <c r="E258" s="25"/>
      <c r="F258" s="25"/>
      <c r="G258" s="25"/>
      <c r="H258" s="25"/>
      <c r="I258" s="26">
        <f>I259</f>
        <v>0</v>
      </c>
      <c r="J258" s="26">
        <f>J259+J260</f>
        <v>0</v>
      </c>
      <c r="K258" s="270">
        <f>K259+K260</f>
        <v>0</v>
      </c>
      <c r="L258" s="558"/>
    </row>
    <row r="259" spans="1:14" ht="66" customHeight="1">
      <c r="A259" s="33" t="s">
        <v>984</v>
      </c>
      <c r="B259" s="22" t="s">
        <v>306</v>
      </c>
      <c r="C259" s="22" t="s">
        <v>343</v>
      </c>
      <c r="D259" s="22" t="s">
        <v>19</v>
      </c>
      <c r="E259" s="22" t="s">
        <v>71</v>
      </c>
      <c r="F259" s="22" t="s">
        <v>72</v>
      </c>
      <c r="G259" s="22" t="s">
        <v>945</v>
      </c>
      <c r="H259" s="22" t="s">
        <v>169</v>
      </c>
      <c r="I259" s="120"/>
      <c r="J259" s="120"/>
      <c r="K259" s="364"/>
      <c r="L259" s="206"/>
      <c r="N259" s="551"/>
    </row>
    <row r="260" spans="1:14" ht="64.5" customHeight="1" thickBot="1">
      <c r="A260" s="86" t="s">
        <v>1038</v>
      </c>
      <c r="B260" s="27" t="s">
        <v>306</v>
      </c>
      <c r="C260" s="27" t="s">
        <v>343</v>
      </c>
      <c r="D260" s="27" t="s">
        <v>19</v>
      </c>
      <c r="E260" s="27" t="s">
        <v>71</v>
      </c>
      <c r="F260" s="27" t="s">
        <v>123</v>
      </c>
      <c r="G260" s="27" t="s">
        <v>1074</v>
      </c>
      <c r="H260" s="27" t="s">
        <v>169</v>
      </c>
      <c r="I260" s="121"/>
      <c r="J260" s="121"/>
      <c r="K260" s="365"/>
      <c r="L260" s="206"/>
      <c r="N260" s="551"/>
    </row>
    <row r="261" spans="1:14" ht="16.5" thickBot="1">
      <c r="A261" s="28" t="s">
        <v>1369</v>
      </c>
      <c r="B261" s="29"/>
      <c r="C261" s="29"/>
      <c r="D261" s="29"/>
      <c r="E261" s="29"/>
      <c r="F261" s="29"/>
      <c r="G261" s="29"/>
      <c r="H261" s="29"/>
      <c r="I261" s="157" t="e">
        <f>I11+#REF!+I151+I163+I239+I252</f>
        <v>#REF!</v>
      </c>
      <c r="J261" s="157">
        <f>J11+J151+J163+J239+J252</f>
        <v>2475075.48</v>
      </c>
      <c r="K261" s="30">
        <f>K11+K151+K163+K239+K252</f>
        <v>371010232.92</v>
      </c>
      <c r="L261" s="558"/>
      <c r="N261" s="552"/>
    </row>
    <row r="262" ht="15">
      <c r="K262" s="24"/>
    </row>
    <row r="263" ht="15">
      <c r="K263" s="24"/>
    </row>
    <row r="264" ht="15">
      <c r="K264" s="24"/>
    </row>
    <row r="265" ht="15">
      <c r="K265" s="24"/>
    </row>
    <row r="266" ht="15">
      <c r="K266" s="24"/>
    </row>
    <row r="267" ht="15">
      <c r="K267" s="24"/>
    </row>
    <row r="268" ht="15">
      <c r="K268" s="24"/>
    </row>
    <row r="269" ht="15">
      <c r="K269" s="24"/>
    </row>
    <row r="270" ht="15">
      <c r="K270" s="24"/>
    </row>
    <row r="271" ht="15">
      <c r="K271" s="24"/>
    </row>
    <row r="272" ht="15">
      <c r="K272" s="24"/>
    </row>
    <row r="273" ht="15">
      <c r="K273" s="24"/>
    </row>
    <row r="274" ht="15">
      <c r="K274" s="24"/>
    </row>
    <row r="275" ht="15">
      <c r="K275" s="24"/>
    </row>
    <row r="276" ht="15">
      <c r="K276" s="24"/>
    </row>
    <row r="277" ht="15">
      <c r="K277" s="24"/>
    </row>
    <row r="278" ht="15">
      <c r="K278" s="24"/>
    </row>
    <row r="279" ht="15">
      <c r="K279" s="24"/>
    </row>
    <row r="280" ht="15">
      <c r="K280" s="24"/>
    </row>
    <row r="281" ht="15">
      <c r="K281" s="24"/>
    </row>
    <row r="282" ht="15">
      <c r="K282" s="24"/>
    </row>
    <row r="283" ht="15">
      <c r="K283" s="24"/>
    </row>
    <row r="284" ht="15">
      <c r="K284" s="24"/>
    </row>
    <row r="285" ht="15">
      <c r="K285" s="24"/>
    </row>
    <row r="286" ht="15">
      <c r="K286" s="24"/>
    </row>
    <row r="287" ht="15">
      <c r="K287" s="24"/>
    </row>
    <row r="288" ht="15">
      <c r="K288" s="24"/>
    </row>
    <row r="289" ht="15">
      <c r="K289" s="24"/>
    </row>
    <row r="290" ht="15">
      <c r="K290" s="24"/>
    </row>
    <row r="291" ht="15">
      <c r="K291" s="24"/>
    </row>
    <row r="292" ht="15">
      <c r="K292" s="24"/>
    </row>
    <row r="293" ht="15">
      <c r="K293" s="24"/>
    </row>
    <row r="294" ht="15">
      <c r="K294" s="24"/>
    </row>
    <row r="295" ht="15">
      <c r="K295" s="24"/>
    </row>
    <row r="296" ht="15">
      <c r="K296" s="24"/>
    </row>
    <row r="297" ht="15">
      <c r="K297" s="24"/>
    </row>
    <row r="298" ht="15">
      <c r="K298" s="24"/>
    </row>
    <row r="299" ht="15">
      <c r="K299" s="24"/>
    </row>
    <row r="300" ht="15">
      <c r="K300" s="24"/>
    </row>
    <row r="301" ht="15">
      <c r="K301" s="24"/>
    </row>
    <row r="302" ht="15">
      <c r="K302" s="24"/>
    </row>
    <row r="303" ht="15">
      <c r="K303" s="24"/>
    </row>
  </sheetData>
  <sheetProtection/>
  <mergeCells count="10">
    <mergeCell ref="C8:C9"/>
    <mergeCell ref="H8:H9"/>
    <mergeCell ref="D8:G8"/>
    <mergeCell ref="B2:K2"/>
    <mergeCell ref="B1:K1"/>
    <mergeCell ref="B3:K3"/>
    <mergeCell ref="A5:K6"/>
    <mergeCell ref="I8:K8"/>
    <mergeCell ref="A8:A9"/>
    <mergeCell ref="B8:B9"/>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N273"/>
  <sheetViews>
    <sheetView zoomScalePageLayoutView="0" workbookViewId="0" topLeftCell="A175">
      <selection activeCell="K231" sqref="K231"/>
    </sheetView>
  </sheetViews>
  <sheetFormatPr defaultColWidth="9.140625" defaultRowHeight="12.75"/>
  <cols>
    <col min="1" max="1" width="60.00390625" style="205" customWidth="1"/>
    <col min="2" max="3" width="14.00390625" style="205" customWidth="1"/>
    <col min="4" max="4" width="5.7109375" style="205" customWidth="1"/>
    <col min="5" max="6" width="5.140625" style="205" customWidth="1"/>
    <col min="7" max="7" width="15.28125" style="205" customWidth="1"/>
    <col min="8" max="8" width="14.421875" style="205" customWidth="1"/>
    <col min="9" max="9" width="14.421875" style="205" hidden="1" customWidth="1"/>
    <col min="10" max="10" width="18.140625" style="205" customWidth="1"/>
    <col min="11" max="11" width="17.57421875" style="20" customWidth="1"/>
    <col min="12" max="12" width="6.7109375" style="205" customWidth="1"/>
    <col min="13" max="13" width="15.421875" style="205" customWidth="1"/>
    <col min="14" max="14" width="12.28125" style="205" customWidth="1"/>
    <col min="15" max="16384" width="9.140625" style="205" customWidth="1"/>
  </cols>
  <sheetData>
    <row r="1" spans="1:11" ht="14.25">
      <c r="A1" s="17"/>
      <c r="B1" s="642" t="s">
        <v>1085</v>
      </c>
      <c r="C1" s="642"/>
      <c r="D1" s="642"/>
      <c r="E1" s="642"/>
      <c r="F1" s="642"/>
      <c r="G1" s="642"/>
      <c r="H1" s="642"/>
      <c r="I1" s="642"/>
      <c r="J1" s="642"/>
      <c r="K1" s="642"/>
    </row>
    <row r="2" spans="1:11" ht="13.5">
      <c r="A2" s="18"/>
      <c r="B2" s="642" t="s">
        <v>161</v>
      </c>
      <c r="C2" s="642"/>
      <c r="D2" s="642"/>
      <c r="E2" s="642"/>
      <c r="F2" s="642"/>
      <c r="G2" s="642"/>
      <c r="H2" s="642"/>
      <c r="I2" s="642"/>
      <c r="J2" s="642"/>
      <c r="K2" s="642"/>
    </row>
    <row r="3" spans="1:11" ht="15">
      <c r="A3" s="19"/>
      <c r="B3" s="642" t="s">
        <v>1323</v>
      </c>
      <c r="C3" s="642"/>
      <c r="D3" s="642"/>
      <c r="E3" s="642"/>
      <c r="F3" s="642"/>
      <c r="G3" s="642"/>
      <c r="H3" s="642"/>
      <c r="I3" s="642"/>
      <c r="J3" s="642"/>
      <c r="K3" s="642"/>
    </row>
    <row r="4" spans="1:10" ht="15">
      <c r="A4" s="19"/>
      <c r="B4" s="19"/>
      <c r="C4" s="19"/>
      <c r="D4" s="19"/>
      <c r="E4" s="19"/>
      <c r="F4" s="19"/>
      <c r="G4" s="19"/>
      <c r="H4" s="19"/>
      <c r="I4" s="19"/>
      <c r="J4" s="19"/>
    </row>
    <row r="5" spans="1:11" ht="12.75">
      <c r="A5" s="603" t="s">
        <v>1187</v>
      </c>
      <c r="B5" s="603"/>
      <c r="C5" s="603"/>
      <c r="D5" s="603"/>
      <c r="E5" s="603"/>
      <c r="F5" s="603"/>
      <c r="G5" s="603"/>
      <c r="H5" s="603"/>
      <c r="I5" s="603"/>
      <c r="J5" s="603"/>
      <c r="K5" s="603"/>
    </row>
    <row r="6" spans="1:11" ht="21" customHeight="1">
      <c r="A6" s="603"/>
      <c r="B6" s="603"/>
      <c r="C6" s="603"/>
      <c r="D6" s="603"/>
      <c r="E6" s="603"/>
      <c r="F6" s="603"/>
      <c r="G6" s="603"/>
      <c r="H6" s="603"/>
      <c r="I6" s="603"/>
      <c r="J6" s="603"/>
      <c r="K6" s="603"/>
    </row>
    <row r="7" spans="1:11" ht="15.75" thickBot="1">
      <c r="A7" s="19"/>
      <c r="B7" s="19"/>
      <c r="C7" s="19"/>
      <c r="D7" s="19"/>
      <c r="E7" s="19"/>
      <c r="F7" s="19"/>
      <c r="G7" s="19"/>
      <c r="H7" s="19"/>
      <c r="I7" s="19"/>
      <c r="J7" s="19"/>
      <c r="K7" s="47"/>
    </row>
    <row r="8" spans="1:11" ht="20.25" customHeight="1" thickBot="1">
      <c r="A8" s="637" t="s">
        <v>163</v>
      </c>
      <c r="B8" s="637" t="s">
        <v>162</v>
      </c>
      <c r="C8" s="637" t="s">
        <v>292</v>
      </c>
      <c r="D8" s="639" t="s">
        <v>293</v>
      </c>
      <c r="E8" s="640"/>
      <c r="F8" s="640"/>
      <c r="G8" s="641"/>
      <c r="H8" s="637" t="s">
        <v>294</v>
      </c>
      <c r="I8" s="643" t="s">
        <v>215</v>
      </c>
      <c r="J8" s="635"/>
      <c r="K8" s="644"/>
    </row>
    <row r="9" spans="1:11" ht="26.25" thickBot="1">
      <c r="A9" s="638"/>
      <c r="B9" s="638"/>
      <c r="C9" s="638"/>
      <c r="D9" s="41" t="s">
        <v>106</v>
      </c>
      <c r="E9" s="41" t="s">
        <v>107</v>
      </c>
      <c r="F9" s="41" t="s">
        <v>526</v>
      </c>
      <c r="G9" s="41" t="s">
        <v>527</v>
      </c>
      <c r="H9" s="638"/>
      <c r="I9" s="129" t="s">
        <v>235</v>
      </c>
      <c r="J9" s="406" t="s">
        <v>691</v>
      </c>
      <c r="K9" s="407" t="s">
        <v>692</v>
      </c>
    </row>
    <row r="10" spans="1:11" ht="16.5" thickBot="1">
      <c r="A10" s="125" t="s">
        <v>71</v>
      </c>
      <c r="B10" s="126" t="s">
        <v>61</v>
      </c>
      <c r="C10" s="126" t="s">
        <v>240</v>
      </c>
      <c r="D10" s="126" t="s">
        <v>147</v>
      </c>
      <c r="E10" s="126" t="s">
        <v>96</v>
      </c>
      <c r="F10" s="126">
        <v>6</v>
      </c>
      <c r="G10" s="126">
        <v>7</v>
      </c>
      <c r="H10" s="126">
        <v>8</v>
      </c>
      <c r="I10" s="127" t="s">
        <v>97</v>
      </c>
      <c r="J10" s="127">
        <v>9</v>
      </c>
      <c r="K10" s="128">
        <v>10</v>
      </c>
    </row>
    <row r="11" spans="1:13" ht="16.5" thickBot="1">
      <c r="A11" s="28" t="s">
        <v>159</v>
      </c>
      <c r="B11" s="29" t="s">
        <v>158</v>
      </c>
      <c r="C11" s="29"/>
      <c r="D11" s="29"/>
      <c r="E11" s="29"/>
      <c r="F11" s="29"/>
      <c r="G11" s="29"/>
      <c r="H11" s="29"/>
      <c r="I11" s="267" t="e">
        <f>I12+I52+I55+I77+I93+I100+I113+I125</f>
        <v>#REF!</v>
      </c>
      <c r="J11" s="157">
        <f>J12+J52+J55+J77+J93+J100+J113+J125</f>
        <v>76975570.39999998</v>
      </c>
      <c r="K11" s="30">
        <f>K12+K52+K55+K77+K93+K100+K113+K125</f>
        <v>66144844.099999994</v>
      </c>
      <c r="M11" s="547"/>
    </row>
    <row r="12" spans="1:13" ht="15.75">
      <c r="A12" s="32" t="s">
        <v>295</v>
      </c>
      <c r="B12" s="31" t="s">
        <v>158</v>
      </c>
      <c r="C12" s="31" t="s">
        <v>296</v>
      </c>
      <c r="D12" s="31"/>
      <c r="E12" s="31"/>
      <c r="F12" s="31"/>
      <c r="G12" s="31"/>
      <c r="H12" s="31"/>
      <c r="I12" s="266">
        <f>I15+I22</f>
        <v>-1006</v>
      </c>
      <c r="J12" s="156">
        <f>J13+J15+J22</f>
        <v>35778172.519999996</v>
      </c>
      <c r="K12" s="268">
        <f>K13+K15+K22</f>
        <v>35366291.08</v>
      </c>
      <c r="M12" s="547"/>
    </row>
    <row r="13" spans="1:13" ht="47.25">
      <c r="A13" s="269" t="s">
        <v>261</v>
      </c>
      <c r="B13" s="25" t="s">
        <v>158</v>
      </c>
      <c r="C13" s="25" t="s">
        <v>132</v>
      </c>
      <c r="D13" s="25"/>
      <c r="E13" s="25"/>
      <c r="F13" s="25"/>
      <c r="G13" s="25"/>
      <c r="H13" s="25"/>
      <c r="I13" s="101">
        <f>I14</f>
        <v>0</v>
      </c>
      <c r="J13" s="26">
        <f>J14</f>
        <v>1244074</v>
      </c>
      <c r="K13" s="270">
        <f>K14</f>
        <v>1244074</v>
      </c>
      <c r="M13" s="547"/>
    </row>
    <row r="14" spans="1:13" ht="94.5">
      <c r="A14" s="80" t="s">
        <v>592</v>
      </c>
      <c r="B14" s="22" t="s">
        <v>158</v>
      </c>
      <c r="C14" s="22" t="s">
        <v>132</v>
      </c>
      <c r="D14" s="22" t="s">
        <v>123</v>
      </c>
      <c r="E14" s="22" t="s">
        <v>61</v>
      </c>
      <c r="F14" s="22" t="s">
        <v>72</v>
      </c>
      <c r="G14" s="22" t="s">
        <v>529</v>
      </c>
      <c r="H14" s="22" t="s">
        <v>168</v>
      </c>
      <c r="I14" s="120"/>
      <c r="J14" s="143">
        <v>1244074</v>
      </c>
      <c r="K14" s="428">
        <v>1244074</v>
      </c>
      <c r="M14" s="547"/>
    </row>
    <row r="15" spans="1:13" ht="70.5" customHeight="1">
      <c r="A15" s="269" t="s">
        <v>297</v>
      </c>
      <c r="B15" s="25" t="s">
        <v>158</v>
      </c>
      <c r="C15" s="25" t="s">
        <v>298</v>
      </c>
      <c r="D15" s="25"/>
      <c r="E15" s="25"/>
      <c r="F15" s="25"/>
      <c r="G15" s="25"/>
      <c r="H15" s="25"/>
      <c r="I15" s="101">
        <f>SUM(I16:I21)</f>
        <v>-635.0999999999999</v>
      </c>
      <c r="J15" s="26">
        <f>SUM(J16:J21)</f>
        <v>20799475.03</v>
      </c>
      <c r="K15" s="270">
        <f>SUM(K16:K21)</f>
        <v>20799475.03</v>
      </c>
      <c r="M15" s="547"/>
    </row>
    <row r="16" spans="1:13" ht="94.5">
      <c r="A16" s="80" t="s">
        <v>525</v>
      </c>
      <c r="B16" s="23" t="s">
        <v>158</v>
      </c>
      <c r="C16" s="23" t="s">
        <v>298</v>
      </c>
      <c r="D16" s="23" t="s">
        <v>123</v>
      </c>
      <c r="E16" s="23" t="s">
        <v>61</v>
      </c>
      <c r="F16" s="23" t="s">
        <v>123</v>
      </c>
      <c r="G16" s="23" t="s">
        <v>528</v>
      </c>
      <c r="H16" s="23" t="s">
        <v>168</v>
      </c>
      <c r="I16" s="122">
        <v>446.5</v>
      </c>
      <c r="J16" s="159">
        <v>18762936</v>
      </c>
      <c r="K16" s="147">
        <v>18762936</v>
      </c>
      <c r="M16" s="547"/>
    </row>
    <row r="17" spans="1:13" ht="48.75" customHeight="1">
      <c r="A17" s="80" t="s">
        <v>634</v>
      </c>
      <c r="B17" s="23" t="s">
        <v>158</v>
      </c>
      <c r="C17" s="23" t="s">
        <v>298</v>
      </c>
      <c r="D17" s="23" t="s">
        <v>123</v>
      </c>
      <c r="E17" s="23" t="s">
        <v>61</v>
      </c>
      <c r="F17" s="23" t="s">
        <v>123</v>
      </c>
      <c r="G17" s="23" t="s">
        <v>528</v>
      </c>
      <c r="H17" s="23" t="s">
        <v>169</v>
      </c>
      <c r="I17" s="122">
        <v>-1281.6</v>
      </c>
      <c r="J17" s="159">
        <v>1575281.03</v>
      </c>
      <c r="K17" s="246">
        <v>1575281.03</v>
      </c>
      <c r="M17" s="547"/>
    </row>
    <row r="18" spans="1:13" ht="50.25" customHeight="1">
      <c r="A18" s="80" t="s">
        <v>1140</v>
      </c>
      <c r="B18" s="23" t="s">
        <v>158</v>
      </c>
      <c r="C18" s="23" t="s">
        <v>298</v>
      </c>
      <c r="D18" s="23" t="s">
        <v>123</v>
      </c>
      <c r="E18" s="23" t="s">
        <v>61</v>
      </c>
      <c r="F18" s="23" t="s">
        <v>123</v>
      </c>
      <c r="G18" s="23" t="s">
        <v>528</v>
      </c>
      <c r="H18" s="23" t="s">
        <v>114</v>
      </c>
      <c r="I18" s="122"/>
      <c r="J18" s="159"/>
      <c r="K18" s="246"/>
      <c r="M18" s="547"/>
    </row>
    <row r="19" spans="1:13" ht="31.5">
      <c r="A19" s="80" t="s">
        <v>373</v>
      </c>
      <c r="B19" s="23" t="s">
        <v>158</v>
      </c>
      <c r="C19" s="23" t="s">
        <v>298</v>
      </c>
      <c r="D19" s="23" t="s">
        <v>123</v>
      </c>
      <c r="E19" s="23" t="s">
        <v>61</v>
      </c>
      <c r="F19" s="23" t="s">
        <v>123</v>
      </c>
      <c r="G19" s="23" t="s">
        <v>528</v>
      </c>
      <c r="H19" s="23" t="s">
        <v>170</v>
      </c>
      <c r="I19" s="122">
        <v>200</v>
      </c>
      <c r="J19" s="159">
        <v>58000</v>
      </c>
      <c r="K19" s="429">
        <v>58000</v>
      </c>
      <c r="M19" s="547"/>
    </row>
    <row r="20" spans="1:14" ht="110.25">
      <c r="A20" s="80" t="s">
        <v>597</v>
      </c>
      <c r="B20" s="22" t="s">
        <v>158</v>
      </c>
      <c r="C20" s="22" t="s">
        <v>298</v>
      </c>
      <c r="D20" s="22" t="s">
        <v>67</v>
      </c>
      <c r="E20" s="22" t="s">
        <v>71</v>
      </c>
      <c r="F20" s="22" t="s">
        <v>123</v>
      </c>
      <c r="G20" s="22" t="s">
        <v>531</v>
      </c>
      <c r="H20" s="22" t="s">
        <v>168</v>
      </c>
      <c r="I20" s="120">
        <v>5.3</v>
      </c>
      <c r="J20" s="143">
        <v>399528</v>
      </c>
      <c r="K20" s="428">
        <v>399528</v>
      </c>
      <c r="M20" s="547"/>
      <c r="N20" s="545"/>
    </row>
    <row r="21" spans="1:14" ht="63">
      <c r="A21" s="80" t="s">
        <v>643</v>
      </c>
      <c r="B21" s="22" t="s">
        <v>158</v>
      </c>
      <c r="C21" s="22" t="s">
        <v>298</v>
      </c>
      <c r="D21" s="22" t="s">
        <v>67</v>
      </c>
      <c r="E21" s="22" t="s">
        <v>71</v>
      </c>
      <c r="F21" s="22" t="s">
        <v>123</v>
      </c>
      <c r="G21" s="22" t="s">
        <v>531</v>
      </c>
      <c r="H21" s="22" t="s">
        <v>169</v>
      </c>
      <c r="I21" s="120">
        <v>-5.3</v>
      </c>
      <c r="J21" s="143">
        <v>3730</v>
      </c>
      <c r="K21" s="428">
        <v>3730</v>
      </c>
      <c r="M21" s="547"/>
      <c r="N21" s="545"/>
    </row>
    <row r="22" spans="1:11" ht="15.75">
      <c r="A22" s="269" t="s">
        <v>330</v>
      </c>
      <c r="B22" s="25" t="s">
        <v>158</v>
      </c>
      <c r="C22" s="25" t="s">
        <v>331</v>
      </c>
      <c r="D22" s="25"/>
      <c r="E22" s="25"/>
      <c r="F22" s="25"/>
      <c r="G22" s="25"/>
      <c r="H22" s="25"/>
      <c r="I22" s="123">
        <f>SUM(I28:I36)</f>
        <v>-370.90000000000003</v>
      </c>
      <c r="J22" s="430">
        <f>SUM(J23:J51)</f>
        <v>13734623.489999998</v>
      </c>
      <c r="K22" s="430">
        <f>SUM(K23:K51)</f>
        <v>13322742.05</v>
      </c>
    </row>
    <row r="23" spans="1:11" ht="94.5">
      <c r="A23" s="274" t="s">
        <v>1078</v>
      </c>
      <c r="B23" s="23" t="s">
        <v>158</v>
      </c>
      <c r="C23" s="23" t="s">
        <v>331</v>
      </c>
      <c r="D23" s="23" t="s">
        <v>123</v>
      </c>
      <c r="E23" s="23" t="s">
        <v>147</v>
      </c>
      <c r="F23" s="23" t="s">
        <v>72</v>
      </c>
      <c r="G23" s="23" t="s">
        <v>602</v>
      </c>
      <c r="H23" s="23" t="s">
        <v>168</v>
      </c>
      <c r="I23" s="171"/>
      <c r="J23" s="431">
        <v>3359793</v>
      </c>
      <c r="K23" s="429">
        <v>3359793</v>
      </c>
    </row>
    <row r="24" spans="1:11" ht="63">
      <c r="A24" s="274" t="s">
        <v>1076</v>
      </c>
      <c r="B24" s="23" t="s">
        <v>158</v>
      </c>
      <c r="C24" s="23" t="s">
        <v>331</v>
      </c>
      <c r="D24" s="23" t="s">
        <v>123</v>
      </c>
      <c r="E24" s="23" t="s">
        <v>147</v>
      </c>
      <c r="F24" s="23" t="s">
        <v>72</v>
      </c>
      <c r="G24" s="23" t="s">
        <v>602</v>
      </c>
      <c r="H24" s="23" t="s">
        <v>169</v>
      </c>
      <c r="I24" s="171"/>
      <c r="J24" s="431">
        <v>4094558.35</v>
      </c>
      <c r="K24" s="429">
        <v>3725609.17</v>
      </c>
    </row>
    <row r="25" spans="1:11" ht="47.25">
      <c r="A25" s="274" t="s">
        <v>1077</v>
      </c>
      <c r="B25" s="23" t="s">
        <v>158</v>
      </c>
      <c r="C25" s="23" t="s">
        <v>331</v>
      </c>
      <c r="D25" s="23" t="s">
        <v>123</v>
      </c>
      <c r="E25" s="23" t="s">
        <v>147</v>
      </c>
      <c r="F25" s="23" t="s">
        <v>72</v>
      </c>
      <c r="G25" s="23" t="s">
        <v>602</v>
      </c>
      <c r="H25" s="23" t="s">
        <v>170</v>
      </c>
      <c r="I25" s="171"/>
      <c r="J25" s="431">
        <v>132000</v>
      </c>
      <c r="K25" s="429">
        <v>132000</v>
      </c>
    </row>
    <row r="26" spans="1:11" ht="86.25" customHeight="1">
      <c r="A26" s="33" t="s">
        <v>998</v>
      </c>
      <c r="B26" s="22" t="s">
        <v>158</v>
      </c>
      <c r="C26" s="22" t="s">
        <v>331</v>
      </c>
      <c r="D26" s="22" t="s">
        <v>239</v>
      </c>
      <c r="E26" s="22" t="s">
        <v>71</v>
      </c>
      <c r="F26" s="22" t="s">
        <v>72</v>
      </c>
      <c r="G26" s="22" t="s">
        <v>530</v>
      </c>
      <c r="H26" s="22" t="s">
        <v>169</v>
      </c>
      <c r="I26" s="120"/>
      <c r="J26" s="143">
        <v>96000</v>
      </c>
      <c r="K26" s="428">
        <v>96000</v>
      </c>
    </row>
    <row r="27" spans="1:11" ht="63">
      <c r="A27" s="80" t="s">
        <v>642</v>
      </c>
      <c r="B27" s="23" t="s">
        <v>158</v>
      </c>
      <c r="C27" s="23" t="s">
        <v>331</v>
      </c>
      <c r="D27" s="23" t="s">
        <v>67</v>
      </c>
      <c r="E27" s="23" t="s">
        <v>71</v>
      </c>
      <c r="F27" s="23" t="s">
        <v>123</v>
      </c>
      <c r="G27" s="23" t="s">
        <v>532</v>
      </c>
      <c r="H27" s="23" t="s">
        <v>169</v>
      </c>
      <c r="I27" s="171"/>
      <c r="J27" s="431">
        <v>10809.5</v>
      </c>
      <c r="K27" s="429">
        <v>10809.5</v>
      </c>
    </row>
    <row r="28" spans="1:11" ht="63">
      <c r="A28" s="80" t="s">
        <v>640</v>
      </c>
      <c r="B28" s="23" t="s">
        <v>158</v>
      </c>
      <c r="C28" s="23" t="s">
        <v>331</v>
      </c>
      <c r="D28" s="23" t="s">
        <v>123</v>
      </c>
      <c r="E28" s="23" t="s">
        <v>61</v>
      </c>
      <c r="F28" s="23" t="s">
        <v>249</v>
      </c>
      <c r="G28" s="23" t="s">
        <v>533</v>
      </c>
      <c r="H28" s="23" t="s">
        <v>169</v>
      </c>
      <c r="I28" s="122">
        <v>50</v>
      </c>
      <c r="J28" s="159">
        <v>547074</v>
      </c>
      <c r="K28" s="246">
        <v>547074</v>
      </c>
    </row>
    <row r="29" spans="1:11" ht="63">
      <c r="A29" s="80" t="s">
        <v>639</v>
      </c>
      <c r="B29" s="22" t="s">
        <v>158</v>
      </c>
      <c r="C29" s="22" t="s">
        <v>331</v>
      </c>
      <c r="D29" s="22" t="s">
        <v>123</v>
      </c>
      <c r="E29" s="22" t="s">
        <v>61</v>
      </c>
      <c r="F29" s="22" t="s">
        <v>123</v>
      </c>
      <c r="G29" s="22" t="s">
        <v>534</v>
      </c>
      <c r="H29" s="22" t="s">
        <v>169</v>
      </c>
      <c r="I29" s="120">
        <v>-13.8</v>
      </c>
      <c r="J29" s="143">
        <v>386105</v>
      </c>
      <c r="K29" s="428">
        <v>386105</v>
      </c>
    </row>
    <row r="30" spans="1:14" ht="62.25" customHeight="1">
      <c r="A30" s="33" t="s">
        <v>658</v>
      </c>
      <c r="B30" s="23" t="s">
        <v>158</v>
      </c>
      <c r="C30" s="23" t="s">
        <v>331</v>
      </c>
      <c r="D30" s="23" t="s">
        <v>72</v>
      </c>
      <c r="E30" s="23" t="s">
        <v>71</v>
      </c>
      <c r="F30" s="23" t="s">
        <v>72</v>
      </c>
      <c r="G30" s="23" t="s">
        <v>535</v>
      </c>
      <c r="H30" s="23" t="s">
        <v>169</v>
      </c>
      <c r="I30" s="122">
        <v>-360</v>
      </c>
      <c r="J30" s="159">
        <v>700000</v>
      </c>
      <c r="K30" s="246">
        <v>700000</v>
      </c>
      <c r="N30" s="571"/>
    </row>
    <row r="31" spans="1:14" ht="78" customHeight="1">
      <c r="A31" s="33" t="s">
        <v>725</v>
      </c>
      <c r="B31" s="23" t="s">
        <v>158</v>
      </c>
      <c r="C31" s="23" t="s">
        <v>331</v>
      </c>
      <c r="D31" s="23" t="s">
        <v>62</v>
      </c>
      <c r="E31" s="23" t="s">
        <v>61</v>
      </c>
      <c r="F31" s="23" t="s">
        <v>123</v>
      </c>
      <c r="G31" s="23" t="s">
        <v>745</v>
      </c>
      <c r="H31" s="23" t="s">
        <v>169</v>
      </c>
      <c r="I31" s="122"/>
      <c r="J31" s="159">
        <v>1484164</v>
      </c>
      <c r="K31" s="246">
        <v>1484164</v>
      </c>
      <c r="N31" s="571"/>
    </row>
    <row r="32" spans="1:11" ht="116.25" customHeight="1">
      <c r="A32" s="76" t="s">
        <v>1061</v>
      </c>
      <c r="B32" s="22" t="s">
        <v>158</v>
      </c>
      <c r="C32" s="22" t="s">
        <v>331</v>
      </c>
      <c r="D32" s="22" t="s">
        <v>123</v>
      </c>
      <c r="E32" s="22" t="s">
        <v>71</v>
      </c>
      <c r="F32" s="22" t="s">
        <v>72</v>
      </c>
      <c r="G32" s="22" t="s">
        <v>536</v>
      </c>
      <c r="H32" s="22" t="s">
        <v>169</v>
      </c>
      <c r="I32" s="120">
        <v>-47.1</v>
      </c>
      <c r="J32" s="143">
        <v>81200</v>
      </c>
      <c r="K32" s="428">
        <v>81200</v>
      </c>
    </row>
    <row r="33" spans="1:11" ht="47.25">
      <c r="A33" s="77" t="s">
        <v>669</v>
      </c>
      <c r="B33" s="22" t="s">
        <v>158</v>
      </c>
      <c r="C33" s="22" t="s">
        <v>331</v>
      </c>
      <c r="D33" s="22" t="s">
        <v>167</v>
      </c>
      <c r="E33" s="22" t="s">
        <v>122</v>
      </c>
      <c r="F33" s="22" t="s">
        <v>537</v>
      </c>
      <c r="G33" s="22" t="s">
        <v>538</v>
      </c>
      <c r="H33" s="22" t="s">
        <v>170</v>
      </c>
      <c r="I33" s="120"/>
      <c r="J33" s="143">
        <v>44022</v>
      </c>
      <c r="K33" s="428">
        <v>44022</v>
      </c>
    </row>
    <row r="34" spans="1:11" ht="111.75" customHeight="1">
      <c r="A34" s="77" t="s">
        <v>1114</v>
      </c>
      <c r="B34" s="22" t="s">
        <v>158</v>
      </c>
      <c r="C34" s="22" t="s">
        <v>331</v>
      </c>
      <c r="D34" s="22" t="s">
        <v>123</v>
      </c>
      <c r="E34" s="22" t="s">
        <v>240</v>
      </c>
      <c r="F34" s="22" t="s">
        <v>72</v>
      </c>
      <c r="G34" s="22" t="s">
        <v>539</v>
      </c>
      <c r="H34" s="22" t="s">
        <v>169</v>
      </c>
      <c r="I34" s="120"/>
      <c r="J34" s="143">
        <v>238349.56</v>
      </c>
      <c r="K34" s="428">
        <v>217657.3</v>
      </c>
    </row>
    <row r="35" spans="1:11" ht="47.25">
      <c r="A35" s="76" t="s">
        <v>647</v>
      </c>
      <c r="B35" s="22" t="s">
        <v>158</v>
      </c>
      <c r="C35" s="22" t="s">
        <v>331</v>
      </c>
      <c r="D35" s="22" t="s">
        <v>62</v>
      </c>
      <c r="E35" s="22" t="s">
        <v>61</v>
      </c>
      <c r="F35" s="22" t="s">
        <v>123</v>
      </c>
      <c r="G35" s="22" t="s">
        <v>700</v>
      </c>
      <c r="H35" s="22" t="s">
        <v>169</v>
      </c>
      <c r="I35" s="120"/>
      <c r="J35" s="143">
        <v>115836</v>
      </c>
      <c r="K35" s="428">
        <v>115836</v>
      </c>
    </row>
    <row r="36" spans="1:11" ht="78.75">
      <c r="A36" s="80" t="s">
        <v>686</v>
      </c>
      <c r="B36" s="22" t="s">
        <v>158</v>
      </c>
      <c r="C36" s="22" t="s">
        <v>331</v>
      </c>
      <c r="D36" s="22" t="s">
        <v>167</v>
      </c>
      <c r="E36" s="22" t="s">
        <v>122</v>
      </c>
      <c r="F36" s="22" t="s">
        <v>537</v>
      </c>
      <c r="G36" s="22" t="s">
        <v>687</v>
      </c>
      <c r="H36" s="22" t="s">
        <v>169</v>
      </c>
      <c r="I36" s="120"/>
      <c r="J36" s="143">
        <v>119659.25</v>
      </c>
      <c r="K36" s="428">
        <v>119659.25</v>
      </c>
    </row>
    <row r="37" spans="1:11" ht="48.75" customHeight="1">
      <c r="A37" s="80" t="s">
        <v>1013</v>
      </c>
      <c r="B37" s="22" t="s">
        <v>158</v>
      </c>
      <c r="C37" s="22" t="s">
        <v>331</v>
      </c>
      <c r="D37" s="22" t="s">
        <v>167</v>
      </c>
      <c r="E37" s="22" t="s">
        <v>122</v>
      </c>
      <c r="F37" s="22" t="s">
        <v>537</v>
      </c>
      <c r="G37" s="22" t="s">
        <v>1075</v>
      </c>
      <c r="H37" s="22" t="s">
        <v>169</v>
      </c>
      <c r="I37" s="120"/>
      <c r="J37" s="143">
        <v>816533.33</v>
      </c>
      <c r="K37" s="428">
        <v>816533.33</v>
      </c>
    </row>
    <row r="38" spans="1:11" ht="95.25" customHeight="1">
      <c r="A38" s="100" t="s">
        <v>1090</v>
      </c>
      <c r="B38" s="22" t="s">
        <v>158</v>
      </c>
      <c r="C38" s="22" t="s">
        <v>331</v>
      </c>
      <c r="D38" s="22" t="s">
        <v>67</v>
      </c>
      <c r="E38" s="22" t="s">
        <v>61</v>
      </c>
      <c r="F38" s="22" t="s">
        <v>123</v>
      </c>
      <c r="G38" s="22" t="s">
        <v>762</v>
      </c>
      <c r="H38" s="22" t="s">
        <v>168</v>
      </c>
      <c r="I38" s="120"/>
      <c r="J38" s="143">
        <v>15000</v>
      </c>
      <c r="K38" s="428">
        <v>15000</v>
      </c>
    </row>
    <row r="39" spans="1:11" ht="70.5" customHeight="1">
      <c r="A39" s="100" t="s">
        <v>1091</v>
      </c>
      <c r="B39" s="22" t="s">
        <v>158</v>
      </c>
      <c r="C39" s="22" t="s">
        <v>331</v>
      </c>
      <c r="D39" s="22" t="s">
        <v>67</v>
      </c>
      <c r="E39" s="22" t="s">
        <v>61</v>
      </c>
      <c r="F39" s="22" t="s">
        <v>123</v>
      </c>
      <c r="G39" s="22" t="s">
        <v>1093</v>
      </c>
      <c r="H39" s="22" t="s">
        <v>169</v>
      </c>
      <c r="I39" s="120"/>
      <c r="J39" s="143">
        <v>5000</v>
      </c>
      <c r="K39" s="428">
        <v>5000</v>
      </c>
    </row>
    <row r="40" spans="1:11" ht="63" customHeight="1">
      <c r="A40" s="224" t="s">
        <v>1057</v>
      </c>
      <c r="B40" s="22" t="s">
        <v>158</v>
      </c>
      <c r="C40" s="22" t="s">
        <v>331</v>
      </c>
      <c r="D40" s="22" t="s">
        <v>67</v>
      </c>
      <c r="E40" s="22" t="s">
        <v>61</v>
      </c>
      <c r="F40" s="22" t="s">
        <v>123</v>
      </c>
      <c r="G40" s="22" t="s">
        <v>1062</v>
      </c>
      <c r="H40" s="22" t="s">
        <v>169</v>
      </c>
      <c r="I40" s="120"/>
      <c r="J40" s="143">
        <v>37400</v>
      </c>
      <c r="K40" s="428">
        <v>37400</v>
      </c>
    </row>
    <row r="41" spans="1:11" ht="48" customHeight="1">
      <c r="A41" s="80" t="s">
        <v>1214</v>
      </c>
      <c r="B41" s="22" t="s">
        <v>158</v>
      </c>
      <c r="C41" s="22" t="s">
        <v>331</v>
      </c>
      <c r="D41" s="22" t="s">
        <v>67</v>
      </c>
      <c r="E41" s="22" t="s">
        <v>71</v>
      </c>
      <c r="F41" s="22" t="s">
        <v>123</v>
      </c>
      <c r="G41" s="22" t="s">
        <v>763</v>
      </c>
      <c r="H41" s="22" t="s">
        <v>169</v>
      </c>
      <c r="I41" s="120"/>
      <c r="J41" s="143">
        <v>10000</v>
      </c>
      <c r="K41" s="428">
        <v>0</v>
      </c>
    </row>
    <row r="42" spans="1:11" ht="63" customHeight="1">
      <c r="A42" s="80" t="s">
        <v>1144</v>
      </c>
      <c r="B42" s="22" t="s">
        <v>158</v>
      </c>
      <c r="C42" s="22" t="s">
        <v>331</v>
      </c>
      <c r="D42" s="22" t="s">
        <v>67</v>
      </c>
      <c r="E42" s="22" t="s">
        <v>71</v>
      </c>
      <c r="F42" s="22" t="s">
        <v>123</v>
      </c>
      <c r="G42" s="22" t="s">
        <v>1130</v>
      </c>
      <c r="H42" s="22" t="s">
        <v>169</v>
      </c>
      <c r="I42" s="120"/>
      <c r="J42" s="143">
        <v>12240</v>
      </c>
      <c r="K42" s="428">
        <v>0</v>
      </c>
    </row>
    <row r="43" spans="1:11" ht="144" customHeight="1">
      <c r="A43" s="418" t="s">
        <v>1406</v>
      </c>
      <c r="B43" s="22" t="s">
        <v>158</v>
      </c>
      <c r="C43" s="22" t="s">
        <v>331</v>
      </c>
      <c r="D43" s="22" t="s">
        <v>1423</v>
      </c>
      <c r="E43" s="22" t="s">
        <v>71</v>
      </c>
      <c r="F43" s="22" t="s">
        <v>72</v>
      </c>
      <c r="G43" s="22" t="s">
        <v>1428</v>
      </c>
      <c r="H43" s="22" t="s">
        <v>169</v>
      </c>
      <c r="I43" s="120"/>
      <c r="J43" s="143">
        <v>0</v>
      </c>
      <c r="K43" s="428">
        <v>0</v>
      </c>
    </row>
    <row r="44" spans="1:11" ht="143.25" customHeight="1">
      <c r="A44" s="418" t="s">
        <v>1403</v>
      </c>
      <c r="B44" s="22" t="s">
        <v>158</v>
      </c>
      <c r="C44" s="22" t="s">
        <v>331</v>
      </c>
      <c r="D44" s="22" t="s">
        <v>1423</v>
      </c>
      <c r="E44" s="22" t="s">
        <v>71</v>
      </c>
      <c r="F44" s="22" t="s">
        <v>72</v>
      </c>
      <c r="G44" s="22" t="s">
        <v>1425</v>
      </c>
      <c r="H44" s="22" t="s">
        <v>169</v>
      </c>
      <c r="I44" s="120"/>
      <c r="J44" s="143">
        <v>0</v>
      </c>
      <c r="K44" s="428">
        <v>0</v>
      </c>
    </row>
    <row r="45" spans="1:11" ht="190.5" customHeight="1">
      <c r="A45" s="537" t="s">
        <v>1404</v>
      </c>
      <c r="B45" s="22" t="s">
        <v>158</v>
      </c>
      <c r="C45" s="22" t="s">
        <v>331</v>
      </c>
      <c r="D45" s="22" t="s">
        <v>1423</v>
      </c>
      <c r="E45" s="22" t="s">
        <v>71</v>
      </c>
      <c r="F45" s="22" t="s">
        <v>72</v>
      </c>
      <c r="G45" s="22" t="s">
        <v>1426</v>
      </c>
      <c r="H45" s="22" t="s">
        <v>169</v>
      </c>
      <c r="I45" s="120"/>
      <c r="J45" s="143">
        <v>0</v>
      </c>
      <c r="K45" s="428">
        <v>0</v>
      </c>
    </row>
    <row r="46" spans="1:11" ht="114" customHeight="1">
      <c r="A46" s="418" t="s">
        <v>1405</v>
      </c>
      <c r="B46" s="22" t="s">
        <v>158</v>
      </c>
      <c r="C46" s="22" t="s">
        <v>331</v>
      </c>
      <c r="D46" s="22" t="s">
        <v>1423</v>
      </c>
      <c r="E46" s="22" t="s">
        <v>71</v>
      </c>
      <c r="F46" s="22" t="s">
        <v>72</v>
      </c>
      <c r="G46" s="22" t="s">
        <v>1427</v>
      </c>
      <c r="H46" s="22" t="s">
        <v>169</v>
      </c>
      <c r="I46" s="120"/>
      <c r="J46" s="143">
        <v>0</v>
      </c>
      <c r="K46" s="428">
        <v>0</v>
      </c>
    </row>
    <row r="47" spans="1:11" ht="63" customHeight="1">
      <c r="A47" s="80" t="s">
        <v>835</v>
      </c>
      <c r="B47" s="22" t="s">
        <v>158</v>
      </c>
      <c r="C47" s="22" t="s">
        <v>331</v>
      </c>
      <c r="D47" s="22" t="s">
        <v>167</v>
      </c>
      <c r="E47" s="22" t="s">
        <v>122</v>
      </c>
      <c r="F47" s="22" t="s">
        <v>537</v>
      </c>
      <c r="G47" s="22" t="s">
        <v>836</v>
      </c>
      <c r="H47" s="22" t="s">
        <v>169</v>
      </c>
      <c r="I47" s="120"/>
      <c r="J47" s="143">
        <v>0</v>
      </c>
      <c r="K47" s="428">
        <v>0</v>
      </c>
    </row>
    <row r="48" spans="1:11" ht="162.75" customHeight="1">
      <c r="A48" s="80" t="s">
        <v>668</v>
      </c>
      <c r="B48" s="22" t="s">
        <v>158</v>
      </c>
      <c r="C48" s="22" t="s">
        <v>331</v>
      </c>
      <c r="D48" s="22" t="s">
        <v>167</v>
      </c>
      <c r="E48" s="22" t="s">
        <v>122</v>
      </c>
      <c r="F48" s="22" t="s">
        <v>537</v>
      </c>
      <c r="G48" s="22" t="s">
        <v>667</v>
      </c>
      <c r="H48" s="22" t="s">
        <v>170</v>
      </c>
      <c r="I48" s="120"/>
      <c r="J48" s="143">
        <v>0</v>
      </c>
      <c r="K48" s="428">
        <v>0</v>
      </c>
    </row>
    <row r="49" spans="1:11" ht="110.25">
      <c r="A49" s="80" t="s">
        <v>1136</v>
      </c>
      <c r="B49" s="22" t="s">
        <v>158</v>
      </c>
      <c r="C49" s="22" t="s">
        <v>331</v>
      </c>
      <c r="D49" s="22" t="s">
        <v>67</v>
      </c>
      <c r="E49" s="22" t="s">
        <v>240</v>
      </c>
      <c r="F49" s="22" t="s">
        <v>72</v>
      </c>
      <c r="G49" s="22" t="s">
        <v>1139</v>
      </c>
      <c r="H49" s="22" t="s">
        <v>168</v>
      </c>
      <c r="I49" s="120"/>
      <c r="J49" s="143">
        <v>1356006.96</v>
      </c>
      <c r="K49" s="428">
        <v>1356006.96</v>
      </c>
    </row>
    <row r="50" spans="1:11" ht="63">
      <c r="A50" s="80" t="s">
        <v>1135</v>
      </c>
      <c r="B50" s="22" t="s">
        <v>158</v>
      </c>
      <c r="C50" s="22" t="s">
        <v>331</v>
      </c>
      <c r="D50" s="22" t="s">
        <v>67</v>
      </c>
      <c r="E50" s="22" t="s">
        <v>240</v>
      </c>
      <c r="F50" s="22" t="s">
        <v>72</v>
      </c>
      <c r="G50" s="22" t="s">
        <v>1139</v>
      </c>
      <c r="H50" s="22" t="s">
        <v>169</v>
      </c>
      <c r="I50" s="120"/>
      <c r="J50" s="143">
        <v>72872.54</v>
      </c>
      <c r="K50" s="428">
        <v>72872.54</v>
      </c>
    </row>
    <row r="51" spans="1:11" ht="47.25">
      <c r="A51" s="80" t="s">
        <v>1137</v>
      </c>
      <c r="B51" s="22" t="s">
        <v>158</v>
      </c>
      <c r="C51" s="22" t="s">
        <v>331</v>
      </c>
      <c r="D51" s="22" t="s">
        <v>67</v>
      </c>
      <c r="E51" s="22" t="s">
        <v>240</v>
      </c>
      <c r="F51" s="22" t="s">
        <v>72</v>
      </c>
      <c r="G51" s="22" t="s">
        <v>1139</v>
      </c>
      <c r="H51" s="22" t="s">
        <v>170</v>
      </c>
      <c r="I51" s="120"/>
      <c r="J51" s="143"/>
      <c r="K51" s="428"/>
    </row>
    <row r="52" spans="1:11" ht="31.5">
      <c r="A52" s="269" t="s">
        <v>98</v>
      </c>
      <c r="B52" s="25" t="s">
        <v>158</v>
      </c>
      <c r="C52" s="25" t="s">
        <v>99</v>
      </c>
      <c r="D52" s="25"/>
      <c r="E52" s="25"/>
      <c r="F52" s="25"/>
      <c r="G52" s="25"/>
      <c r="H52" s="25"/>
      <c r="I52" s="26">
        <f aca="true" t="shared" si="0" ref="I52:K53">I53</f>
        <v>-30</v>
      </c>
      <c r="J52" s="26">
        <f t="shared" si="0"/>
        <v>350000</v>
      </c>
      <c r="K52" s="270">
        <f t="shared" si="0"/>
        <v>350000</v>
      </c>
    </row>
    <row r="53" spans="1:11" ht="47.25">
      <c r="A53" s="269" t="s">
        <v>260</v>
      </c>
      <c r="B53" s="25" t="s">
        <v>158</v>
      </c>
      <c r="C53" s="25" t="s">
        <v>100</v>
      </c>
      <c r="D53" s="25"/>
      <c r="E53" s="25"/>
      <c r="F53" s="25"/>
      <c r="G53" s="25"/>
      <c r="H53" s="25"/>
      <c r="I53" s="26">
        <f t="shared" si="0"/>
        <v>-30</v>
      </c>
      <c r="J53" s="26">
        <f t="shared" si="0"/>
        <v>350000</v>
      </c>
      <c r="K53" s="270">
        <f>K54</f>
        <v>350000</v>
      </c>
    </row>
    <row r="54" spans="1:11" ht="63">
      <c r="A54" s="80" t="s">
        <v>641</v>
      </c>
      <c r="B54" s="23" t="s">
        <v>158</v>
      </c>
      <c r="C54" s="23" t="s">
        <v>100</v>
      </c>
      <c r="D54" s="23" t="s">
        <v>67</v>
      </c>
      <c r="E54" s="23" t="s">
        <v>71</v>
      </c>
      <c r="F54" s="23" t="s">
        <v>123</v>
      </c>
      <c r="G54" s="23" t="s">
        <v>541</v>
      </c>
      <c r="H54" s="23" t="s">
        <v>169</v>
      </c>
      <c r="I54" s="122">
        <v>-30</v>
      </c>
      <c r="J54" s="159">
        <v>350000</v>
      </c>
      <c r="K54" s="246">
        <v>350000</v>
      </c>
    </row>
    <row r="55" spans="1:11" ht="15.75">
      <c r="A55" s="269" t="s">
        <v>101</v>
      </c>
      <c r="B55" s="25" t="s">
        <v>158</v>
      </c>
      <c r="C55" s="25" t="s">
        <v>102</v>
      </c>
      <c r="D55" s="25"/>
      <c r="E55" s="25"/>
      <c r="F55" s="25"/>
      <c r="G55" s="25"/>
      <c r="H55" s="25"/>
      <c r="I55" s="123" t="e">
        <f>I59+I70</f>
        <v>#REF!</v>
      </c>
      <c r="J55" s="430">
        <f>J56+J59+J70</f>
        <v>8894707.129999999</v>
      </c>
      <c r="K55" s="432">
        <f>K56+K59+K70</f>
        <v>8894707.129999999</v>
      </c>
    </row>
    <row r="56" spans="1:11" ht="15.75">
      <c r="A56" s="269" t="s">
        <v>754</v>
      </c>
      <c r="B56" s="25" t="s">
        <v>158</v>
      </c>
      <c r="C56" s="25" t="s">
        <v>753</v>
      </c>
      <c r="D56" s="25"/>
      <c r="E56" s="25"/>
      <c r="F56" s="25"/>
      <c r="G56" s="25"/>
      <c r="H56" s="25"/>
      <c r="I56" s="123"/>
      <c r="J56" s="430">
        <f>SUM(J57:J58)</f>
        <v>35736</v>
      </c>
      <c r="K56" s="432">
        <f>SUM(K57:K58)</f>
        <v>35736</v>
      </c>
    </row>
    <row r="57" spans="1:11" ht="141.75">
      <c r="A57" s="80" t="s">
        <v>656</v>
      </c>
      <c r="B57" s="23" t="s">
        <v>158</v>
      </c>
      <c r="C57" s="23" t="s">
        <v>753</v>
      </c>
      <c r="D57" s="23" t="s">
        <v>167</v>
      </c>
      <c r="E57" s="23" t="s">
        <v>122</v>
      </c>
      <c r="F57" s="23" t="s">
        <v>537</v>
      </c>
      <c r="G57" s="23" t="s">
        <v>755</v>
      </c>
      <c r="H57" s="23" t="s">
        <v>169</v>
      </c>
      <c r="I57" s="253"/>
      <c r="J57" s="433">
        <v>35736</v>
      </c>
      <c r="K57" s="434">
        <v>35736</v>
      </c>
    </row>
    <row r="58" spans="1:11" ht="145.5" customHeight="1">
      <c r="A58" s="91" t="s">
        <v>657</v>
      </c>
      <c r="B58" s="22" t="s">
        <v>158</v>
      </c>
      <c r="C58" s="22" t="s">
        <v>753</v>
      </c>
      <c r="D58" s="22" t="s">
        <v>167</v>
      </c>
      <c r="E58" s="22" t="s">
        <v>122</v>
      </c>
      <c r="F58" s="22" t="s">
        <v>537</v>
      </c>
      <c r="G58" s="22" t="s">
        <v>818</v>
      </c>
      <c r="H58" s="22" t="s">
        <v>169</v>
      </c>
      <c r="I58" s="120"/>
      <c r="J58" s="143"/>
      <c r="K58" s="428"/>
    </row>
    <row r="59" spans="1:11" ht="15.75">
      <c r="A59" s="269" t="s">
        <v>57</v>
      </c>
      <c r="B59" s="25" t="s">
        <v>158</v>
      </c>
      <c r="C59" s="25" t="s">
        <v>103</v>
      </c>
      <c r="D59" s="25"/>
      <c r="E59" s="25"/>
      <c r="F59" s="25"/>
      <c r="G59" s="25"/>
      <c r="H59" s="25"/>
      <c r="I59" s="101" t="e">
        <f>I60+#REF!+#REF!+#REF!</f>
        <v>#REF!</v>
      </c>
      <c r="J59" s="26">
        <f>SUM(J60:J69)</f>
        <v>8159637.8</v>
      </c>
      <c r="K59" s="270">
        <f>SUM(K60:K69)</f>
        <v>8159637.8</v>
      </c>
    </row>
    <row r="60" spans="1:11" ht="63">
      <c r="A60" s="77" t="s">
        <v>1004</v>
      </c>
      <c r="B60" s="23" t="s">
        <v>158</v>
      </c>
      <c r="C60" s="23" t="s">
        <v>103</v>
      </c>
      <c r="D60" s="23" t="s">
        <v>249</v>
      </c>
      <c r="E60" s="23" t="s">
        <v>71</v>
      </c>
      <c r="F60" s="23" t="s">
        <v>72</v>
      </c>
      <c r="G60" s="23" t="s">
        <v>542</v>
      </c>
      <c r="H60" s="23" t="s">
        <v>169</v>
      </c>
      <c r="I60" s="122">
        <v>-71.6</v>
      </c>
      <c r="J60" s="159">
        <v>4441354.1</v>
      </c>
      <c r="K60" s="246">
        <v>4441354.1</v>
      </c>
    </row>
    <row r="61" spans="1:11" ht="51.75" customHeight="1">
      <c r="A61" s="77" t="s">
        <v>1005</v>
      </c>
      <c r="B61" s="23" t="s">
        <v>158</v>
      </c>
      <c r="C61" s="23" t="s">
        <v>103</v>
      </c>
      <c r="D61" s="23" t="s">
        <v>249</v>
      </c>
      <c r="E61" s="23" t="s">
        <v>71</v>
      </c>
      <c r="F61" s="23" t="s">
        <v>72</v>
      </c>
      <c r="G61" s="23" t="s">
        <v>1063</v>
      </c>
      <c r="H61" s="23" t="s">
        <v>169</v>
      </c>
      <c r="I61" s="122"/>
      <c r="J61" s="159">
        <v>3537846</v>
      </c>
      <c r="K61" s="246">
        <v>3537846</v>
      </c>
    </row>
    <row r="62" spans="1:11" ht="47.25">
      <c r="A62" s="77" t="s">
        <v>1021</v>
      </c>
      <c r="B62" s="23" t="s">
        <v>158</v>
      </c>
      <c r="C62" s="23" t="s">
        <v>103</v>
      </c>
      <c r="D62" s="23" t="s">
        <v>249</v>
      </c>
      <c r="E62" s="23" t="s">
        <v>71</v>
      </c>
      <c r="F62" s="23" t="s">
        <v>72</v>
      </c>
      <c r="G62" s="23" t="s">
        <v>1064</v>
      </c>
      <c r="H62" s="23" t="s">
        <v>169</v>
      </c>
      <c r="I62" s="122"/>
      <c r="J62" s="159">
        <v>30000</v>
      </c>
      <c r="K62" s="246">
        <v>30000</v>
      </c>
    </row>
    <row r="63" spans="1:11" ht="47.25">
      <c r="A63" s="77" t="s">
        <v>1102</v>
      </c>
      <c r="B63" s="23" t="s">
        <v>158</v>
      </c>
      <c r="C63" s="23" t="s">
        <v>103</v>
      </c>
      <c r="D63" s="23" t="s">
        <v>249</v>
      </c>
      <c r="E63" s="23" t="s">
        <v>71</v>
      </c>
      <c r="F63" s="23" t="s">
        <v>72</v>
      </c>
      <c r="G63" s="23" t="s">
        <v>1065</v>
      </c>
      <c r="H63" s="23" t="s">
        <v>169</v>
      </c>
      <c r="I63" s="122"/>
      <c r="J63" s="159">
        <v>130437.7</v>
      </c>
      <c r="K63" s="246">
        <v>130437.7</v>
      </c>
    </row>
    <row r="64" spans="1:11" ht="224.25" customHeight="1">
      <c r="A64" s="77" t="s">
        <v>825</v>
      </c>
      <c r="B64" s="23" t="s">
        <v>158</v>
      </c>
      <c r="C64" s="23" t="s">
        <v>103</v>
      </c>
      <c r="D64" s="23" t="s">
        <v>249</v>
      </c>
      <c r="E64" s="23" t="s">
        <v>71</v>
      </c>
      <c r="F64" s="23" t="s">
        <v>72</v>
      </c>
      <c r="G64" s="23" t="s">
        <v>824</v>
      </c>
      <c r="H64" s="23" t="s">
        <v>54</v>
      </c>
      <c r="I64" s="122"/>
      <c r="J64" s="159"/>
      <c r="K64" s="246"/>
    </row>
    <row r="65" spans="1:11" ht="32.25" customHeight="1">
      <c r="A65" s="77" t="s">
        <v>1006</v>
      </c>
      <c r="B65" s="23" t="s">
        <v>158</v>
      </c>
      <c r="C65" s="23" t="s">
        <v>103</v>
      </c>
      <c r="D65" s="23" t="s">
        <v>249</v>
      </c>
      <c r="E65" s="23" t="s">
        <v>61</v>
      </c>
      <c r="F65" s="23" t="s">
        <v>72</v>
      </c>
      <c r="G65" s="23" t="s">
        <v>683</v>
      </c>
      <c r="H65" s="23" t="s">
        <v>169</v>
      </c>
      <c r="I65" s="122"/>
      <c r="J65" s="159">
        <v>20000</v>
      </c>
      <c r="K65" s="246">
        <v>20000</v>
      </c>
    </row>
    <row r="66" spans="1:11" ht="78.75">
      <c r="A66" s="77" t="s">
        <v>1299</v>
      </c>
      <c r="B66" s="23" t="s">
        <v>158</v>
      </c>
      <c r="C66" s="23" t="s">
        <v>103</v>
      </c>
      <c r="D66" s="23" t="s">
        <v>1301</v>
      </c>
      <c r="E66" s="23" t="s">
        <v>71</v>
      </c>
      <c r="F66" s="23" t="s">
        <v>72</v>
      </c>
      <c r="G66" s="23" t="s">
        <v>1302</v>
      </c>
      <c r="H66" s="23" t="s">
        <v>169</v>
      </c>
      <c r="I66" s="122"/>
      <c r="J66" s="159"/>
      <c r="K66" s="246"/>
    </row>
    <row r="67" spans="1:11" ht="96" customHeight="1">
      <c r="A67" s="77" t="s">
        <v>1300</v>
      </c>
      <c r="B67" s="23" t="s">
        <v>158</v>
      </c>
      <c r="C67" s="23" t="s">
        <v>103</v>
      </c>
      <c r="D67" s="23" t="s">
        <v>1301</v>
      </c>
      <c r="E67" s="23" t="s">
        <v>71</v>
      </c>
      <c r="F67" s="23" t="s">
        <v>72</v>
      </c>
      <c r="G67" s="23" t="s">
        <v>1303</v>
      </c>
      <c r="H67" s="23" t="s">
        <v>169</v>
      </c>
      <c r="I67" s="122"/>
      <c r="J67" s="159"/>
      <c r="K67" s="246"/>
    </row>
    <row r="68" spans="1:11" ht="96.75" customHeight="1">
      <c r="A68" s="77" t="s">
        <v>1143</v>
      </c>
      <c r="B68" s="23" t="s">
        <v>158</v>
      </c>
      <c r="C68" s="23" t="s">
        <v>103</v>
      </c>
      <c r="D68" s="23" t="s">
        <v>249</v>
      </c>
      <c r="E68" s="23" t="s">
        <v>71</v>
      </c>
      <c r="F68" s="23" t="s">
        <v>72</v>
      </c>
      <c r="G68" s="23" t="s">
        <v>1142</v>
      </c>
      <c r="H68" s="23" t="s">
        <v>169</v>
      </c>
      <c r="I68" s="122"/>
      <c r="J68" s="159"/>
      <c r="K68" s="246"/>
    </row>
    <row r="69" spans="1:11" ht="94.5">
      <c r="A69" s="77" t="s">
        <v>1146</v>
      </c>
      <c r="B69" s="23" t="s">
        <v>158</v>
      </c>
      <c r="C69" s="23" t="s">
        <v>103</v>
      </c>
      <c r="D69" s="23" t="s">
        <v>249</v>
      </c>
      <c r="E69" s="23" t="s">
        <v>71</v>
      </c>
      <c r="F69" s="23" t="s">
        <v>72</v>
      </c>
      <c r="G69" s="23" t="s">
        <v>1148</v>
      </c>
      <c r="H69" s="23" t="s">
        <v>169</v>
      </c>
      <c r="I69" s="122"/>
      <c r="J69" s="159"/>
      <c r="K69" s="246"/>
    </row>
    <row r="70" spans="1:11" ht="15.75">
      <c r="A70" s="269" t="s">
        <v>104</v>
      </c>
      <c r="B70" s="25" t="s">
        <v>158</v>
      </c>
      <c r="C70" s="25" t="s">
        <v>105</v>
      </c>
      <c r="D70" s="25"/>
      <c r="E70" s="25"/>
      <c r="F70" s="25"/>
      <c r="G70" s="25"/>
      <c r="H70" s="25"/>
      <c r="I70" s="101">
        <f>SUM(I71:I74)</f>
        <v>-456</v>
      </c>
      <c r="J70" s="26">
        <f>SUM(J71:J76)</f>
        <v>699333.3300000001</v>
      </c>
      <c r="K70" s="270">
        <f>SUM(K71:K76)</f>
        <v>699333.3300000001</v>
      </c>
    </row>
    <row r="71" spans="1:11" ht="78.75" customHeight="1">
      <c r="A71" s="33" t="s">
        <v>633</v>
      </c>
      <c r="B71" s="23" t="s">
        <v>158</v>
      </c>
      <c r="C71" s="23" t="s">
        <v>105</v>
      </c>
      <c r="D71" s="23" t="s">
        <v>72</v>
      </c>
      <c r="E71" s="23" t="s">
        <v>71</v>
      </c>
      <c r="F71" s="23" t="s">
        <v>123</v>
      </c>
      <c r="G71" s="23" t="s">
        <v>543</v>
      </c>
      <c r="H71" s="23" t="s">
        <v>169</v>
      </c>
      <c r="I71" s="122">
        <v>-456</v>
      </c>
      <c r="J71" s="159">
        <v>299333.33</v>
      </c>
      <c r="K71" s="246">
        <v>299333.33</v>
      </c>
    </row>
    <row r="72" spans="1:11" ht="47.25">
      <c r="A72" s="80" t="s">
        <v>659</v>
      </c>
      <c r="B72" s="22" t="s">
        <v>158</v>
      </c>
      <c r="C72" s="22" t="s">
        <v>105</v>
      </c>
      <c r="D72" s="22" t="s">
        <v>58</v>
      </c>
      <c r="E72" s="22" t="s">
        <v>71</v>
      </c>
      <c r="F72" s="22" t="s">
        <v>72</v>
      </c>
      <c r="G72" s="22" t="s">
        <v>544</v>
      </c>
      <c r="H72" s="22" t="s">
        <v>169</v>
      </c>
      <c r="I72" s="120"/>
      <c r="J72" s="143">
        <v>22000</v>
      </c>
      <c r="K72" s="428">
        <v>22000</v>
      </c>
    </row>
    <row r="73" spans="1:11" ht="51.75" customHeight="1">
      <c r="A73" s="80" t="s">
        <v>976</v>
      </c>
      <c r="B73" s="23" t="s">
        <v>158</v>
      </c>
      <c r="C73" s="23" t="s">
        <v>105</v>
      </c>
      <c r="D73" s="23" t="s">
        <v>58</v>
      </c>
      <c r="E73" s="23" t="s">
        <v>71</v>
      </c>
      <c r="F73" s="23" t="s">
        <v>72</v>
      </c>
      <c r="G73" s="23" t="s">
        <v>545</v>
      </c>
      <c r="H73" s="23" t="s">
        <v>169</v>
      </c>
      <c r="I73" s="122"/>
      <c r="J73" s="159">
        <v>20000</v>
      </c>
      <c r="K73" s="246">
        <v>20000</v>
      </c>
    </row>
    <row r="74" spans="1:11" ht="63">
      <c r="A74" s="80" t="s">
        <v>644</v>
      </c>
      <c r="B74" s="23" t="s">
        <v>158</v>
      </c>
      <c r="C74" s="23" t="s">
        <v>105</v>
      </c>
      <c r="D74" s="23" t="s">
        <v>58</v>
      </c>
      <c r="E74" s="23" t="s">
        <v>71</v>
      </c>
      <c r="F74" s="23" t="s">
        <v>72</v>
      </c>
      <c r="G74" s="23" t="s">
        <v>546</v>
      </c>
      <c r="H74" s="23" t="s">
        <v>169</v>
      </c>
      <c r="I74" s="122"/>
      <c r="J74" s="159"/>
      <c r="K74" s="246"/>
    </row>
    <row r="75" spans="1:11" ht="47.25">
      <c r="A75" s="80" t="s">
        <v>677</v>
      </c>
      <c r="B75" s="23" t="s">
        <v>158</v>
      </c>
      <c r="C75" s="23" t="s">
        <v>105</v>
      </c>
      <c r="D75" s="23" t="s">
        <v>58</v>
      </c>
      <c r="E75" s="23" t="s">
        <v>71</v>
      </c>
      <c r="F75" s="23" t="s">
        <v>123</v>
      </c>
      <c r="G75" s="23" t="s">
        <v>676</v>
      </c>
      <c r="H75" s="23" t="s">
        <v>170</v>
      </c>
      <c r="I75" s="122"/>
      <c r="J75" s="159">
        <v>258000</v>
      </c>
      <c r="K75" s="246">
        <v>258000</v>
      </c>
    </row>
    <row r="76" spans="1:11" ht="126">
      <c r="A76" s="80" t="s">
        <v>1103</v>
      </c>
      <c r="B76" s="23" t="s">
        <v>158</v>
      </c>
      <c r="C76" s="23" t="s">
        <v>105</v>
      </c>
      <c r="D76" s="23" t="s">
        <v>58</v>
      </c>
      <c r="E76" s="23" t="s">
        <v>71</v>
      </c>
      <c r="F76" s="23" t="s">
        <v>123</v>
      </c>
      <c r="G76" s="23" t="s">
        <v>1066</v>
      </c>
      <c r="H76" s="23" t="s">
        <v>170</v>
      </c>
      <c r="I76" s="122"/>
      <c r="J76" s="159">
        <v>100000</v>
      </c>
      <c r="K76" s="246">
        <v>100000</v>
      </c>
    </row>
    <row r="77" spans="1:11" ht="15.75">
      <c r="A77" s="269" t="s">
        <v>38</v>
      </c>
      <c r="B77" s="25" t="s">
        <v>158</v>
      </c>
      <c r="C77" s="25" t="s">
        <v>39</v>
      </c>
      <c r="D77" s="25"/>
      <c r="E77" s="25"/>
      <c r="F77" s="25"/>
      <c r="G77" s="25"/>
      <c r="H77" s="25"/>
      <c r="I77" s="26" t="e">
        <f>I78+I84</f>
        <v>#REF!</v>
      </c>
      <c r="J77" s="26">
        <f>J78+J84+J87</f>
        <v>13161478.93</v>
      </c>
      <c r="K77" s="270">
        <f>K78+K84+K87</f>
        <v>4256812.07</v>
      </c>
    </row>
    <row r="78" spans="1:11" ht="15.75">
      <c r="A78" s="277" t="s">
        <v>137</v>
      </c>
      <c r="B78" s="42">
        <v>900</v>
      </c>
      <c r="C78" s="43" t="s">
        <v>138</v>
      </c>
      <c r="D78" s="43"/>
      <c r="E78" s="43"/>
      <c r="F78" s="43"/>
      <c r="G78" s="43"/>
      <c r="H78" s="43"/>
      <c r="I78" s="124" t="e">
        <f>#REF!+#REF!</f>
        <v>#REF!</v>
      </c>
      <c r="J78" s="146">
        <f>SUM(J79:J83)</f>
        <v>2978103.62</v>
      </c>
      <c r="K78" s="278">
        <f>SUM(K79:K83)</f>
        <v>2978103.62</v>
      </c>
    </row>
    <row r="79" spans="1:11" ht="47.25">
      <c r="A79" s="80" t="s">
        <v>701</v>
      </c>
      <c r="B79" s="96">
        <v>900</v>
      </c>
      <c r="C79" s="97" t="s">
        <v>138</v>
      </c>
      <c r="D79" s="97" t="s">
        <v>62</v>
      </c>
      <c r="E79" s="97" t="s">
        <v>147</v>
      </c>
      <c r="F79" s="97" t="s">
        <v>72</v>
      </c>
      <c r="G79" s="97" t="s">
        <v>746</v>
      </c>
      <c r="H79" s="97" t="s">
        <v>169</v>
      </c>
      <c r="I79" s="131"/>
      <c r="J79" s="435">
        <v>1235573.6</v>
      </c>
      <c r="K79" s="279">
        <v>1235573.6</v>
      </c>
    </row>
    <row r="80" spans="1:11" ht="63">
      <c r="A80" s="424" t="s">
        <v>1210</v>
      </c>
      <c r="B80" s="96">
        <v>900</v>
      </c>
      <c r="C80" s="97" t="s">
        <v>138</v>
      </c>
      <c r="D80" s="97" t="s">
        <v>62</v>
      </c>
      <c r="E80" s="97" t="s">
        <v>147</v>
      </c>
      <c r="F80" s="97" t="s">
        <v>72</v>
      </c>
      <c r="G80" s="97" t="s">
        <v>1209</v>
      </c>
      <c r="H80" s="97" t="s">
        <v>169</v>
      </c>
      <c r="I80" s="131"/>
      <c r="J80" s="435">
        <v>1546853.1</v>
      </c>
      <c r="K80" s="279">
        <v>1546853.1</v>
      </c>
    </row>
    <row r="81" spans="1:11" ht="63">
      <c r="A81" s="446" t="s">
        <v>1081</v>
      </c>
      <c r="B81" s="96">
        <v>900</v>
      </c>
      <c r="C81" s="97" t="s">
        <v>138</v>
      </c>
      <c r="D81" s="97" t="s">
        <v>62</v>
      </c>
      <c r="E81" s="97" t="s">
        <v>1083</v>
      </c>
      <c r="F81" s="97" t="s">
        <v>72</v>
      </c>
      <c r="G81" s="97" t="s">
        <v>1084</v>
      </c>
      <c r="H81" s="97" t="s">
        <v>169</v>
      </c>
      <c r="I81" s="131"/>
      <c r="J81" s="435"/>
      <c r="K81" s="279"/>
    </row>
    <row r="82" spans="1:11" ht="78.75">
      <c r="A82" s="447" t="s">
        <v>1217</v>
      </c>
      <c r="B82" s="96">
        <v>900</v>
      </c>
      <c r="C82" s="97" t="s">
        <v>138</v>
      </c>
      <c r="D82" s="97" t="s">
        <v>62</v>
      </c>
      <c r="E82" s="97" t="s">
        <v>147</v>
      </c>
      <c r="F82" s="97" t="s">
        <v>72</v>
      </c>
      <c r="G82" s="97" t="s">
        <v>1291</v>
      </c>
      <c r="H82" s="97" t="s">
        <v>170</v>
      </c>
      <c r="I82" s="131"/>
      <c r="J82" s="435">
        <v>195676.92</v>
      </c>
      <c r="K82" s="279">
        <v>195676.92</v>
      </c>
    </row>
    <row r="83" spans="1:11" ht="47.25">
      <c r="A83" s="447" t="s">
        <v>1127</v>
      </c>
      <c r="B83" s="96">
        <v>900</v>
      </c>
      <c r="C83" s="97" t="s">
        <v>138</v>
      </c>
      <c r="D83" s="97" t="s">
        <v>62</v>
      </c>
      <c r="E83" s="97" t="s">
        <v>1083</v>
      </c>
      <c r="F83" s="97" t="s">
        <v>72</v>
      </c>
      <c r="G83" s="97" t="s">
        <v>1128</v>
      </c>
      <c r="H83" s="97" t="s">
        <v>169</v>
      </c>
      <c r="I83" s="131"/>
      <c r="J83" s="435"/>
      <c r="K83" s="279"/>
    </row>
    <row r="84" spans="1:11" ht="15.75">
      <c r="A84" s="269" t="s">
        <v>139</v>
      </c>
      <c r="B84" s="25" t="s">
        <v>158</v>
      </c>
      <c r="C84" s="25" t="s">
        <v>140</v>
      </c>
      <c r="D84" s="25"/>
      <c r="E84" s="25"/>
      <c r="F84" s="25"/>
      <c r="G84" s="25"/>
      <c r="H84" s="25"/>
      <c r="I84" s="26" t="e">
        <f>I85+#REF!+#REF!+#REF!+#REF!+#REF!</f>
        <v>#REF!</v>
      </c>
      <c r="J84" s="26">
        <f>SUM(J85:J86)</f>
        <v>2076874.96</v>
      </c>
      <c r="K84" s="270">
        <f>SUM(K85:K86)</f>
        <v>372805.06</v>
      </c>
    </row>
    <row r="85" spans="1:11" ht="48.75" customHeight="1">
      <c r="A85" s="76" t="s">
        <v>646</v>
      </c>
      <c r="B85" s="23" t="s">
        <v>158</v>
      </c>
      <c r="C85" s="23" t="s">
        <v>140</v>
      </c>
      <c r="D85" s="23" t="s">
        <v>62</v>
      </c>
      <c r="E85" s="23" t="s">
        <v>71</v>
      </c>
      <c r="F85" s="23" t="s">
        <v>72</v>
      </c>
      <c r="G85" s="23" t="s">
        <v>547</v>
      </c>
      <c r="H85" s="23" t="s">
        <v>169</v>
      </c>
      <c r="I85" s="122">
        <v>-220</v>
      </c>
      <c r="J85" s="159">
        <v>1959694.96</v>
      </c>
      <c r="K85" s="246">
        <v>255625.06</v>
      </c>
    </row>
    <row r="86" spans="1:11" ht="48.75" customHeight="1">
      <c r="A86" s="76" t="s">
        <v>655</v>
      </c>
      <c r="B86" s="23" t="s">
        <v>158</v>
      </c>
      <c r="C86" s="23" t="s">
        <v>140</v>
      </c>
      <c r="D86" s="23" t="s">
        <v>167</v>
      </c>
      <c r="E86" s="23" t="s">
        <v>122</v>
      </c>
      <c r="F86" s="23" t="s">
        <v>537</v>
      </c>
      <c r="G86" s="23" t="s">
        <v>548</v>
      </c>
      <c r="H86" s="23" t="s">
        <v>169</v>
      </c>
      <c r="I86" s="122"/>
      <c r="J86" s="159">
        <v>117180</v>
      </c>
      <c r="K86" s="246">
        <v>117180</v>
      </c>
    </row>
    <row r="87" spans="1:11" ht="15.75">
      <c r="A87" s="269" t="s">
        <v>703</v>
      </c>
      <c r="B87" s="25" t="s">
        <v>158</v>
      </c>
      <c r="C87" s="25" t="s">
        <v>702</v>
      </c>
      <c r="D87" s="25"/>
      <c r="E87" s="25"/>
      <c r="F87" s="25"/>
      <c r="G87" s="25"/>
      <c r="H87" s="25"/>
      <c r="I87" s="26" t="e">
        <f>I90+#REF!+#REF!+I94+I96+I97</f>
        <v>#REF!</v>
      </c>
      <c r="J87" s="26">
        <f>SUM(J88:J92)</f>
        <v>8106500.35</v>
      </c>
      <c r="K87" s="270">
        <f>SUM(K88:K92)</f>
        <v>905903.39</v>
      </c>
    </row>
    <row r="88" spans="1:11" ht="65.25" customHeight="1">
      <c r="A88" s="76" t="s">
        <v>726</v>
      </c>
      <c r="B88" s="23" t="s">
        <v>158</v>
      </c>
      <c r="C88" s="23" t="s">
        <v>702</v>
      </c>
      <c r="D88" s="23" t="s">
        <v>62</v>
      </c>
      <c r="E88" s="23" t="s">
        <v>61</v>
      </c>
      <c r="F88" s="23" t="s">
        <v>72</v>
      </c>
      <c r="G88" s="23" t="s">
        <v>747</v>
      </c>
      <c r="H88" s="23" t="s">
        <v>169</v>
      </c>
      <c r="I88" s="122"/>
      <c r="J88" s="159">
        <v>1761044.73</v>
      </c>
      <c r="K88" s="246">
        <v>261044.73</v>
      </c>
    </row>
    <row r="89" spans="1:11" ht="66.75" customHeight="1">
      <c r="A89" s="76" t="s">
        <v>709</v>
      </c>
      <c r="B89" s="23" t="s">
        <v>158</v>
      </c>
      <c r="C89" s="23" t="s">
        <v>702</v>
      </c>
      <c r="D89" s="23" t="s">
        <v>62</v>
      </c>
      <c r="E89" s="23" t="s">
        <v>61</v>
      </c>
      <c r="F89" s="23" t="s">
        <v>72</v>
      </c>
      <c r="G89" s="23" t="s">
        <v>748</v>
      </c>
      <c r="H89" s="23" t="s">
        <v>169</v>
      </c>
      <c r="I89" s="122"/>
      <c r="J89" s="159">
        <v>4353635.62</v>
      </c>
      <c r="K89" s="246">
        <v>240038.66</v>
      </c>
    </row>
    <row r="90" spans="1:11" ht="63">
      <c r="A90" s="76" t="s">
        <v>704</v>
      </c>
      <c r="B90" s="23" t="s">
        <v>158</v>
      </c>
      <c r="C90" s="23" t="s">
        <v>702</v>
      </c>
      <c r="D90" s="23" t="s">
        <v>62</v>
      </c>
      <c r="E90" s="23" t="s">
        <v>96</v>
      </c>
      <c r="F90" s="23" t="s">
        <v>72</v>
      </c>
      <c r="G90" s="23" t="s">
        <v>749</v>
      </c>
      <c r="H90" s="23" t="s">
        <v>169</v>
      </c>
      <c r="I90" s="122"/>
      <c r="J90" s="159">
        <v>267000</v>
      </c>
      <c r="K90" s="246"/>
    </row>
    <row r="91" spans="1:11" ht="78.75">
      <c r="A91" s="296" t="s">
        <v>1215</v>
      </c>
      <c r="B91" s="23" t="s">
        <v>158</v>
      </c>
      <c r="C91" s="23" t="s">
        <v>702</v>
      </c>
      <c r="D91" s="23" t="s">
        <v>62</v>
      </c>
      <c r="E91" s="23" t="s">
        <v>61</v>
      </c>
      <c r="F91" s="23" t="s">
        <v>72</v>
      </c>
      <c r="G91" s="23" t="s">
        <v>1216</v>
      </c>
      <c r="H91" s="23" t="s">
        <v>169</v>
      </c>
      <c r="I91" s="122"/>
      <c r="J91" s="159">
        <v>1320000</v>
      </c>
      <c r="K91" s="246"/>
    </row>
    <row r="92" spans="1:11" ht="62.25" customHeight="1">
      <c r="A92" s="452" t="s">
        <v>711</v>
      </c>
      <c r="B92" s="23" t="s">
        <v>158</v>
      </c>
      <c r="C92" s="23" t="s">
        <v>702</v>
      </c>
      <c r="D92" s="23" t="s">
        <v>62</v>
      </c>
      <c r="E92" s="23" t="s">
        <v>96</v>
      </c>
      <c r="F92" s="23" t="s">
        <v>72</v>
      </c>
      <c r="G92" s="23" t="s">
        <v>750</v>
      </c>
      <c r="H92" s="23" t="s">
        <v>169</v>
      </c>
      <c r="I92" s="122"/>
      <c r="J92" s="159">
        <v>404820</v>
      </c>
      <c r="K92" s="246">
        <v>404820</v>
      </c>
    </row>
    <row r="93" spans="1:11" ht="15.75">
      <c r="A93" s="269" t="s">
        <v>141</v>
      </c>
      <c r="B93" s="42">
        <v>900</v>
      </c>
      <c r="C93" s="43" t="s">
        <v>142</v>
      </c>
      <c r="D93" s="43"/>
      <c r="E93" s="43"/>
      <c r="F93" s="43"/>
      <c r="G93" s="43"/>
      <c r="H93" s="43"/>
      <c r="I93" s="124" t="e">
        <f>#REF!+#REF!+#REF!+I94</f>
        <v>#REF!</v>
      </c>
      <c r="J93" s="146">
        <f>J94</f>
        <v>166200</v>
      </c>
      <c r="K93" s="278">
        <f>K94</f>
        <v>166200</v>
      </c>
    </row>
    <row r="94" spans="1:11" ht="15.75">
      <c r="A94" s="269" t="s">
        <v>143</v>
      </c>
      <c r="B94" s="42">
        <v>900</v>
      </c>
      <c r="C94" s="43" t="s">
        <v>144</v>
      </c>
      <c r="D94" s="43"/>
      <c r="E94" s="43"/>
      <c r="F94" s="43"/>
      <c r="G94" s="43"/>
      <c r="H94" s="43"/>
      <c r="I94" s="124">
        <f>I95</f>
        <v>0</v>
      </c>
      <c r="J94" s="146">
        <f>SUM(J95:J99)</f>
        <v>166200</v>
      </c>
      <c r="K94" s="146">
        <f>SUM(K95:K99)</f>
        <v>166200</v>
      </c>
    </row>
    <row r="95" spans="1:11" ht="63">
      <c r="A95" s="80" t="s">
        <v>645</v>
      </c>
      <c r="B95" s="98">
        <v>900</v>
      </c>
      <c r="C95" s="99" t="s">
        <v>144</v>
      </c>
      <c r="D95" s="99" t="s">
        <v>59</v>
      </c>
      <c r="E95" s="99" t="s">
        <v>71</v>
      </c>
      <c r="F95" s="99" t="s">
        <v>72</v>
      </c>
      <c r="G95" s="99" t="s">
        <v>549</v>
      </c>
      <c r="H95" s="99" t="s">
        <v>169</v>
      </c>
      <c r="I95" s="132"/>
      <c r="J95" s="436">
        <v>138200</v>
      </c>
      <c r="K95" s="281">
        <v>138200</v>
      </c>
    </row>
    <row r="96" spans="1:11" ht="47.25">
      <c r="A96" s="80" t="s">
        <v>665</v>
      </c>
      <c r="B96" s="98">
        <v>900</v>
      </c>
      <c r="C96" s="99" t="s">
        <v>144</v>
      </c>
      <c r="D96" s="99" t="s">
        <v>59</v>
      </c>
      <c r="E96" s="99" t="s">
        <v>71</v>
      </c>
      <c r="F96" s="99" t="s">
        <v>72</v>
      </c>
      <c r="G96" s="99" t="s">
        <v>549</v>
      </c>
      <c r="H96" s="99" t="s">
        <v>114</v>
      </c>
      <c r="I96" s="132"/>
      <c r="J96" s="436">
        <v>9000</v>
      </c>
      <c r="K96" s="281">
        <v>9000</v>
      </c>
    </row>
    <row r="97" spans="1:11" ht="78.75">
      <c r="A97" s="100" t="s">
        <v>1167</v>
      </c>
      <c r="B97" s="98">
        <v>900</v>
      </c>
      <c r="C97" s="99" t="s">
        <v>144</v>
      </c>
      <c r="D97" s="99" t="s">
        <v>67</v>
      </c>
      <c r="E97" s="99" t="s">
        <v>61</v>
      </c>
      <c r="F97" s="99" t="s">
        <v>72</v>
      </c>
      <c r="G97" s="99" t="s">
        <v>550</v>
      </c>
      <c r="H97" s="99" t="s">
        <v>169</v>
      </c>
      <c r="I97" s="132"/>
      <c r="J97" s="436">
        <v>4000</v>
      </c>
      <c r="K97" s="281">
        <v>4000</v>
      </c>
    </row>
    <row r="98" spans="1:11" ht="65.25" customHeight="1">
      <c r="A98" s="80" t="s">
        <v>1434</v>
      </c>
      <c r="B98" s="98">
        <v>900</v>
      </c>
      <c r="C98" s="99" t="s">
        <v>144</v>
      </c>
      <c r="D98" s="99" t="s">
        <v>67</v>
      </c>
      <c r="E98" s="99" t="s">
        <v>71</v>
      </c>
      <c r="F98" s="99" t="s">
        <v>249</v>
      </c>
      <c r="G98" s="99" t="s">
        <v>1170</v>
      </c>
      <c r="H98" s="99" t="s">
        <v>169</v>
      </c>
      <c r="I98" s="132"/>
      <c r="J98" s="436">
        <v>9000</v>
      </c>
      <c r="K98" s="281">
        <v>9000</v>
      </c>
    </row>
    <row r="99" spans="1:11" ht="63" customHeight="1">
      <c r="A99" s="80" t="s">
        <v>1435</v>
      </c>
      <c r="B99" s="98">
        <v>900</v>
      </c>
      <c r="C99" s="99" t="s">
        <v>144</v>
      </c>
      <c r="D99" s="99" t="s">
        <v>67</v>
      </c>
      <c r="E99" s="99" t="s">
        <v>71</v>
      </c>
      <c r="F99" s="99" t="s">
        <v>249</v>
      </c>
      <c r="G99" s="99" t="s">
        <v>1437</v>
      </c>
      <c r="H99" s="99" t="s">
        <v>169</v>
      </c>
      <c r="I99" s="132"/>
      <c r="J99" s="436">
        <v>6000</v>
      </c>
      <c r="K99" s="281">
        <v>6000</v>
      </c>
    </row>
    <row r="100" spans="1:11" ht="15.75">
      <c r="A100" s="269" t="s">
        <v>145</v>
      </c>
      <c r="B100" s="25" t="s">
        <v>158</v>
      </c>
      <c r="C100" s="25" t="s">
        <v>146</v>
      </c>
      <c r="D100" s="25"/>
      <c r="E100" s="25"/>
      <c r="F100" s="25"/>
      <c r="G100" s="25"/>
      <c r="H100" s="25"/>
      <c r="I100" s="26">
        <f>I101</f>
        <v>-80.6</v>
      </c>
      <c r="J100" s="26">
        <f>J101</f>
        <v>10069980</v>
      </c>
      <c r="K100" s="270">
        <f>K101</f>
        <v>10069980</v>
      </c>
    </row>
    <row r="101" spans="1:11" ht="15.75">
      <c r="A101" s="269" t="s">
        <v>165</v>
      </c>
      <c r="B101" s="25" t="s">
        <v>158</v>
      </c>
      <c r="C101" s="25" t="s">
        <v>166</v>
      </c>
      <c r="D101" s="25"/>
      <c r="E101" s="25"/>
      <c r="F101" s="25"/>
      <c r="G101" s="25"/>
      <c r="H101" s="25"/>
      <c r="I101" s="26">
        <f>SUM(I102:I112)</f>
        <v>-80.6</v>
      </c>
      <c r="J101" s="26">
        <f>SUM(J102:J112)</f>
        <v>10069980</v>
      </c>
      <c r="K101" s="270">
        <f>SUM(K102:K112)</f>
        <v>10069980</v>
      </c>
    </row>
    <row r="102" spans="1:11" ht="78.75">
      <c r="A102" s="80" t="s">
        <v>422</v>
      </c>
      <c r="B102" s="23" t="s">
        <v>158</v>
      </c>
      <c r="C102" s="23" t="s">
        <v>166</v>
      </c>
      <c r="D102" s="23" t="s">
        <v>60</v>
      </c>
      <c r="E102" s="23" t="s">
        <v>71</v>
      </c>
      <c r="F102" s="23" t="s">
        <v>72</v>
      </c>
      <c r="G102" s="23" t="s">
        <v>551</v>
      </c>
      <c r="H102" s="23" t="s">
        <v>113</v>
      </c>
      <c r="I102" s="122">
        <v>-80.6</v>
      </c>
      <c r="J102" s="159">
        <v>3716924.9</v>
      </c>
      <c r="K102" s="147">
        <v>3716924.9</v>
      </c>
    </row>
    <row r="103" spans="1:11" ht="94.5">
      <c r="A103" s="80" t="s">
        <v>610</v>
      </c>
      <c r="B103" s="23" t="s">
        <v>158</v>
      </c>
      <c r="C103" s="23" t="s">
        <v>166</v>
      </c>
      <c r="D103" s="23" t="s">
        <v>60</v>
      </c>
      <c r="E103" s="23" t="s">
        <v>71</v>
      </c>
      <c r="F103" s="23" t="s">
        <v>72</v>
      </c>
      <c r="G103" s="23" t="s">
        <v>613</v>
      </c>
      <c r="H103" s="23" t="s">
        <v>113</v>
      </c>
      <c r="I103" s="122"/>
      <c r="J103" s="159"/>
      <c r="K103" s="147"/>
    </row>
    <row r="104" spans="1:11" ht="110.25">
      <c r="A104" s="80" t="s">
        <v>552</v>
      </c>
      <c r="B104" s="23" t="s">
        <v>158</v>
      </c>
      <c r="C104" s="23" t="s">
        <v>166</v>
      </c>
      <c r="D104" s="23" t="s">
        <v>60</v>
      </c>
      <c r="E104" s="23" t="s">
        <v>71</v>
      </c>
      <c r="F104" s="23" t="s">
        <v>72</v>
      </c>
      <c r="G104" s="23" t="s">
        <v>553</v>
      </c>
      <c r="H104" s="23" t="s">
        <v>113</v>
      </c>
      <c r="I104" s="122"/>
      <c r="J104" s="159"/>
      <c r="K104" s="246"/>
    </row>
    <row r="105" spans="1:11" ht="69" customHeight="1">
      <c r="A105" s="76" t="s">
        <v>1332</v>
      </c>
      <c r="B105" s="23" t="s">
        <v>158</v>
      </c>
      <c r="C105" s="23" t="s">
        <v>166</v>
      </c>
      <c r="D105" s="23" t="s">
        <v>60</v>
      </c>
      <c r="E105" s="23" t="s">
        <v>71</v>
      </c>
      <c r="F105" s="23" t="s">
        <v>72</v>
      </c>
      <c r="G105" s="23" t="s">
        <v>1333</v>
      </c>
      <c r="H105" s="23" t="s">
        <v>113</v>
      </c>
      <c r="I105" s="122"/>
      <c r="J105" s="159"/>
      <c r="K105" s="246"/>
    </row>
    <row r="106" spans="1:11" ht="80.25" customHeight="1">
      <c r="A106" s="76" t="s">
        <v>1326</v>
      </c>
      <c r="B106" s="23" t="s">
        <v>158</v>
      </c>
      <c r="C106" s="23" t="s">
        <v>166</v>
      </c>
      <c r="D106" s="23" t="s">
        <v>60</v>
      </c>
      <c r="E106" s="23" t="s">
        <v>71</v>
      </c>
      <c r="F106" s="23" t="s">
        <v>72</v>
      </c>
      <c r="G106" s="23" t="s">
        <v>1327</v>
      </c>
      <c r="H106" s="23" t="s">
        <v>113</v>
      </c>
      <c r="I106" s="122"/>
      <c r="J106" s="159"/>
      <c r="K106" s="246"/>
    </row>
    <row r="107" spans="1:11" ht="78.75">
      <c r="A107" s="80" t="s">
        <v>429</v>
      </c>
      <c r="B107" s="22" t="s">
        <v>158</v>
      </c>
      <c r="C107" s="22" t="s">
        <v>166</v>
      </c>
      <c r="D107" s="22" t="s">
        <v>60</v>
      </c>
      <c r="E107" s="22" t="s">
        <v>61</v>
      </c>
      <c r="F107" s="22" t="s">
        <v>72</v>
      </c>
      <c r="G107" s="22" t="s">
        <v>554</v>
      </c>
      <c r="H107" s="22" t="s">
        <v>113</v>
      </c>
      <c r="I107" s="120"/>
      <c r="J107" s="143">
        <v>6353055.1</v>
      </c>
      <c r="K107" s="147">
        <v>6353055.1</v>
      </c>
    </row>
    <row r="108" spans="1:11" ht="94.5">
      <c r="A108" s="80" t="s">
        <v>610</v>
      </c>
      <c r="B108" s="22" t="s">
        <v>158</v>
      </c>
      <c r="C108" s="22" t="s">
        <v>166</v>
      </c>
      <c r="D108" s="22" t="s">
        <v>60</v>
      </c>
      <c r="E108" s="22" t="s">
        <v>61</v>
      </c>
      <c r="F108" s="22" t="s">
        <v>72</v>
      </c>
      <c r="G108" s="23" t="s">
        <v>613</v>
      </c>
      <c r="H108" s="22" t="s">
        <v>113</v>
      </c>
      <c r="I108" s="120"/>
      <c r="J108" s="143"/>
      <c r="K108" s="147"/>
    </row>
    <row r="109" spans="1:11" ht="110.25">
      <c r="A109" s="80" t="s">
        <v>555</v>
      </c>
      <c r="B109" s="22" t="s">
        <v>158</v>
      </c>
      <c r="C109" s="22" t="s">
        <v>166</v>
      </c>
      <c r="D109" s="22" t="s">
        <v>60</v>
      </c>
      <c r="E109" s="22" t="s">
        <v>61</v>
      </c>
      <c r="F109" s="22" t="s">
        <v>72</v>
      </c>
      <c r="G109" s="22" t="s">
        <v>553</v>
      </c>
      <c r="H109" s="22" t="s">
        <v>113</v>
      </c>
      <c r="I109" s="120"/>
      <c r="J109" s="143"/>
      <c r="K109" s="428"/>
    </row>
    <row r="110" spans="1:11" ht="63">
      <c r="A110" s="76" t="s">
        <v>1328</v>
      </c>
      <c r="B110" s="23" t="s">
        <v>158</v>
      </c>
      <c r="C110" s="23" t="s">
        <v>166</v>
      </c>
      <c r="D110" s="23" t="s">
        <v>60</v>
      </c>
      <c r="E110" s="23" t="s">
        <v>61</v>
      </c>
      <c r="F110" s="23" t="s">
        <v>72</v>
      </c>
      <c r="G110" s="23" t="s">
        <v>1329</v>
      </c>
      <c r="H110" s="23" t="s">
        <v>113</v>
      </c>
      <c r="I110" s="120"/>
      <c r="J110" s="143"/>
      <c r="K110" s="428"/>
    </row>
    <row r="111" spans="1:11" ht="78.75">
      <c r="A111" s="76" t="s">
        <v>1330</v>
      </c>
      <c r="B111" s="23" t="s">
        <v>158</v>
      </c>
      <c r="C111" s="23" t="s">
        <v>166</v>
      </c>
      <c r="D111" s="23" t="s">
        <v>60</v>
      </c>
      <c r="E111" s="23" t="s">
        <v>61</v>
      </c>
      <c r="F111" s="23" t="s">
        <v>72</v>
      </c>
      <c r="G111" s="23" t="s">
        <v>1331</v>
      </c>
      <c r="H111" s="23" t="s">
        <v>113</v>
      </c>
      <c r="I111" s="120"/>
      <c r="J111" s="143"/>
      <c r="K111" s="428"/>
    </row>
    <row r="112" spans="1:11" ht="63">
      <c r="A112" s="80" t="s">
        <v>596</v>
      </c>
      <c r="B112" s="22" t="s">
        <v>158</v>
      </c>
      <c r="C112" s="22" t="s">
        <v>166</v>
      </c>
      <c r="D112" s="22" t="s">
        <v>60</v>
      </c>
      <c r="E112" s="22" t="s">
        <v>61</v>
      </c>
      <c r="F112" s="22" t="s">
        <v>72</v>
      </c>
      <c r="G112" s="22" t="s">
        <v>839</v>
      </c>
      <c r="H112" s="22" t="s">
        <v>113</v>
      </c>
      <c r="I112" s="120"/>
      <c r="J112" s="143"/>
      <c r="K112" s="428"/>
    </row>
    <row r="113" spans="1:11" ht="15.75">
      <c r="A113" s="269" t="s">
        <v>263</v>
      </c>
      <c r="B113" s="25" t="s">
        <v>158</v>
      </c>
      <c r="C113" s="25" t="s">
        <v>264</v>
      </c>
      <c r="D113" s="25"/>
      <c r="E113" s="25"/>
      <c r="F113" s="25"/>
      <c r="G113" s="25"/>
      <c r="H113" s="25"/>
      <c r="I113" s="26" t="e">
        <f>I114+I117+#REF!</f>
        <v>#REF!</v>
      </c>
      <c r="J113" s="26">
        <f>J114+J117+J121+J119</f>
        <v>7691310.82</v>
      </c>
      <c r="K113" s="270">
        <f>K114+K117+K121+K119</f>
        <v>6590853.82</v>
      </c>
    </row>
    <row r="114" spans="1:11" ht="15.75">
      <c r="A114" s="269" t="s">
        <v>265</v>
      </c>
      <c r="B114" s="25" t="s">
        <v>158</v>
      </c>
      <c r="C114" s="25" t="s">
        <v>164</v>
      </c>
      <c r="D114" s="25"/>
      <c r="E114" s="25"/>
      <c r="F114" s="25"/>
      <c r="G114" s="25"/>
      <c r="H114" s="25"/>
      <c r="I114" s="101">
        <f>SUM(I115:I116)</f>
        <v>30</v>
      </c>
      <c r="J114" s="26">
        <f>SUM(J115:J116)</f>
        <v>1223568.82</v>
      </c>
      <c r="K114" s="270">
        <f>SUM(K115:K116)</f>
        <v>1223568.82</v>
      </c>
    </row>
    <row r="115" spans="1:11" ht="78.75">
      <c r="A115" s="80" t="s">
        <v>654</v>
      </c>
      <c r="B115" s="22" t="s">
        <v>158</v>
      </c>
      <c r="C115" s="22" t="s">
        <v>164</v>
      </c>
      <c r="D115" s="22" t="s">
        <v>123</v>
      </c>
      <c r="E115" s="22" t="s">
        <v>71</v>
      </c>
      <c r="F115" s="22" t="s">
        <v>123</v>
      </c>
      <c r="G115" s="22" t="s">
        <v>556</v>
      </c>
      <c r="H115" s="22" t="s">
        <v>169</v>
      </c>
      <c r="I115" s="120"/>
      <c r="J115" s="143">
        <v>18082.3</v>
      </c>
      <c r="K115" s="147">
        <v>18082.3</v>
      </c>
    </row>
    <row r="116" spans="1:11" ht="78.75">
      <c r="A116" s="80" t="s">
        <v>507</v>
      </c>
      <c r="B116" s="22" t="s">
        <v>158</v>
      </c>
      <c r="C116" s="22" t="s">
        <v>164</v>
      </c>
      <c r="D116" s="22" t="s">
        <v>123</v>
      </c>
      <c r="E116" s="22" t="s">
        <v>71</v>
      </c>
      <c r="F116" s="22" t="s">
        <v>123</v>
      </c>
      <c r="G116" s="22" t="s">
        <v>556</v>
      </c>
      <c r="H116" s="22" t="s">
        <v>114</v>
      </c>
      <c r="I116" s="120">
        <v>30</v>
      </c>
      <c r="J116" s="143">
        <v>1205486.52</v>
      </c>
      <c r="K116" s="428">
        <v>1205486.52</v>
      </c>
    </row>
    <row r="117" spans="1:11" ht="15.75">
      <c r="A117" s="269" t="s">
        <v>206</v>
      </c>
      <c r="B117" s="25" t="s">
        <v>158</v>
      </c>
      <c r="C117" s="25" t="s">
        <v>207</v>
      </c>
      <c r="D117" s="25"/>
      <c r="E117" s="25"/>
      <c r="F117" s="25"/>
      <c r="G117" s="25"/>
      <c r="H117" s="25"/>
      <c r="I117" s="101" t="e">
        <f>#REF!+#REF!+#REF!</f>
        <v>#REF!</v>
      </c>
      <c r="J117" s="26">
        <f>SUM(J118:J118)</f>
        <v>0</v>
      </c>
      <c r="K117" s="270">
        <f>SUM(K118:K118)</f>
        <v>0</v>
      </c>
    </row>
    <row r="118" spans="1:11" ht="47.25">
      <c r="A118" s="274" t="s">
        <v>1113</v>
      </c>
      <c r="B118" s="23" t="s">
        <v>158</v>
      </c>
      <c r="C118" s="23" t="s">
        <v>207</v>
      </c>
      <c r="D118" s="23" t="s">
        <v>62</v>
      </c>
      <c r="E118" s="23" t="s">
        <v>240</v>
      </c>
      <c r="F118" s="23" t="s">
        <v>72</v>
      </c>
      <c r="G118" s="23" t="s">
        <v>1119</v>
      </c>
      <c r="H118" s="23" t="s">
        <v>114</v>
      </c>
      <c r="I118" s="216"/>
      <c r="J118" s="44"/>
      <c r="K118" s="246"/>
    </row>
    <row r="119" spans="1:11" ht="15.75">
      <c r="A119" s="269" t="s">
        <v>208</v>
      </c>
      <c r="B119" s="263" t="s">
        <v>158</v>
      </c>
      <c r="C119" s="263" t="s">
        <v>209</v>
      </c>
      <c r="D119" s="192"/>
      <c r="E119" s="192"/>
      <c r="F119" s="192"/>
      <c r="G119" s="192"/>
      <c r="H119" s="192"/>
      <c r="I119" s="216"/>
      <c r="J119" s="427">
        <f>J120</f>
        <v>6440742</v>
      </c>
      <c r="K119" s="291">
        <f>K120</f>
        <v>5367285</v>
      </c>
    </row>
    <row r="120" spans="1:11" ht="78.75">
      <c r="A120" s="80" t="s">
        <v>1211</v>
      </c>
      <c r="B120" s="23" t="s">
        <v>158</v>
      </c>
      <c r="C120" s="23" t="s">
        <v>209</v>
      </c>
      <c r="D120" s="23" t="s">
        <v>62</v>
      </c>
      <c r="E120" s="23" t="s">
        <v>1212</v>
      </c>
      <c r="F120" s="23" t="s">
        <v>72</v>
      </c>
      <c r="G120" s="23" t="s">
        <v>1438</v>
      </c>
      <c r="H120" s="23" t="s">
        <v>1086</v>
      </c>
      <c r="I120" s="216"/>
      <c r="J120" s="44">
        <v>6440742</v>
      </c>
      <c r="K120" s="246">
        <v>5367285</v>
      </c>
    </row>
    <row r="121" spans="1:11" ht="15.75">
      <c r="A121" s="366" t="s">
        <v>344</v>
      </c>
      <c r="B121" s="263" t="s">
        <v>158</v>
      </c>
      <c r="C121" s="263" t="s">
        <v>343</v>
      </c>
      <c r="D121" s="263"/>
      <c r="E121" s="263"/>
      <c r="F121" s="263"/>
      <c r="G121" s="263"/>
      <c r="H121" s="263"/>
      <c r="I121" s="367"/>
      <c r="J121" s="437">
        <f>SUM(J122:J124)</f>
        <v>27000</v>
      </c>
      <c r="K121" s="438">
        <f>SUM(K122:K124)</f>
        <v>0</v>
      </c>
    </row>
    <row r="122" spans="1:11" ht="58.5" customHeight="1">
      <c r="A122" s="33" t="s">
        <v>982</v>
      </c>
      <c r="B122" s="22" t="s">
        <v>158</v>
      </c>
      <c r="C122" s="22" t="s">
        <v>343</v>
      </c>
      <c r="D122" s="22" t="s">
        <v>19</v>
      </c>
      <c r="E122" s="22" t="s">
        <v>71</v>
      </c>
      <c r="F122" s="22" t="s">
        <v>72</v>
      </c>
      <c r="G122" s="22" t="s">
        <v>960</v>
      </c>
      <c r="H122" s="22" t="s">
        <v>169</v>
      </c>
      <c r="I122" s="120"/>
      <c r="J122" s="143">
        <v>27000</v>
      </c>
      <c r="K122" s="428"/>
    </row>
    <row r="123" spans="1:11" ht="63.75" customHeight="1">
      <c r="A123" s="33" t="s">
        <v>987</v>
      </c>
      <c r="B123" s="22" t="s">
        <v>158</v>
      </c>
      <c r="C123" s="22" t="s">
        <v>343</v>
      </c>
      <c r="D123" s="22" t="s">
        <v>19</v>
      </c>
      <c r="E123" s="22" t="s">
        <v>71</v>
      </c>
      <c r="F123" s="22" t="s">
        <v>72</v>
      </c>
      <c r="G123" s="22" t="s">
        <v>1067</v>
      </c>
      <c r="H123" s="22" t="s">
        <v>169</v>
      </c>
      <c r="I123" s="120"/>
      <c r="J123" s="143"/>
      <c r="K123" s="428"/>
    </row>
    <row r="124" spans="1:11" ht="78.75">
      <c r="A124" s="100" t="s">
        <v>989</v>
      </c>
      <c r="B124" s="22" t="s">
        <v>158</v>
      </c>
      <c r="C124" s="22" t="s">
        <v>343</v>
      </c>
      <c r="D124" s="22" t="s">
        <v>19</v>
      </c>
      <c r="E124" s="22" t="s">
        <v>71</v>
      </c>
      <c r="F124" s="22" t="s">
        <v>249</v>
      </c>
      <c r="G124" s="22" t="s">
        <v>1068</v>
      </c>
      <c r="H124" s="22" t="s">
        <v>169</v>
      </c>
      <c r="I124" s="120"/>
      <c r="J124" s="143"/>
      <c r="K124" s="428"/>
    </row>
    <row r="125" spans="1:11" ht="15.75">
      <c r="A125" s="269" t="s">
        <v>210</v>
      </c>
      <c r="B125" s="25" t="s">
        <v>158</v>
      </c>
      <c r="C125" s="25" t="s">
        <v>211</v>
      </c>
      <c r="D125" s="25"/>
      <c r="E125" s="25"/>
      <c r="F125" s="25"/>
      <c r="G125" s="25"/>
      <c r="H125" s="25"/>
      <c r="I125" s="101">
        <f>I129</f>
        <v>0</v>
      </c>
      <c r="J125" s="26">
        <f>J129+J126</f>
        <v>863721</v>
      </c>
      <c r="K125" s="270">
        <f>K129+K126</f>
        <v>450000</v>
      </c>
    </row>
    <row r="126" spans="1:11" ht="15.75">
      <c r="A126" s="269" t="s">
        <v>1152</v>
      </c>
      <c r="B126" s="25" t="s">
        <v>158</v>
      </c>
      <c r="C126" s="25" t="s">
        <v>1151</v>
      </c>
      <c r="D126" s="25"/>
      <c r="E126" s="25"/>
      <c r="F126" s="25"/>
      <c r="G126" s="25"/>
      <c r="H126" s="25"/>
      <c r="I126" s="101"/>
      <c r="J126" s="26">
        <f>SUM(J127:J128)</f>
        <v>0</v>
      </c>
      <c r="K126" s="26">
        <f>SUM(K127:K128)</f>
        <v>0</v>
      </c>
    </row>
    <row r="127" spans="1:11" ht="84" customHeight="1">
      <c r="A127" s="274" t="s">
        <v>1157</v>
      </c>
      <c r="B127" s="23" t="s">
        <v>158</v>
      </c>
      <c r="C127" s="23" t="s">
        <v>1151</v>
      </c>
      <c r="D127" s="23" t="s">
        <v>1153</v>
      </c>
      <c r="E127" s="23" t="s">
        <v>71</v>
      </c>
      <c r="F127" s="23" t="s">
        <v>72</v>
      </c>
      <c r="G127" s="23" t="s">
        <v>1154</v>
      </c>
      <c r="H127" s="23" t="s">
        <v>1086</v>
      </c>
      <c r="I127" s="216"/>
      <c r="J127" s="44"/>
      <c r="K127" s="246"/>
    </row>
    <row r="128" spans="1:11" ht="78.75">
      <c r="A128" s="274" t="s">
        <v>1156</v>
      </c>
      <c r="B128" s="23" t="s">
        <v>158</v>
      </c>
      <c r="C128" s="23" t="s">
        <v>1151</v>
      </c>
      <c r="D128" s="23" t="s">
        <v>1153</v>
      </c>
      <c r="E128" s="23" t="s">
        <v>71</v>
      </c>
      <c r="F128" s="23" t="s">
        <v>72</v>
      </c>
      <c r="G128" s="23" t="s">
        <v>1155</v>
      </c>
      <c r="H128" s="23" t="s">
        <v>1086</v>
      </c>
      <c r="I128" s="216"/>
      <c r="J128" s="44"/>
      <c r="K128" s="246"/>
    </row>
    <row r="129" spans="1:11" ht="15.75">
      <c r="A129" s="269" t="s">
        <v>237</v>
      </c>
      <c r="B129" s="25" t="s">
        <v>158</v>
      </c>
      <c r="C129" s="25" t="s">
        <v>212</v>
      </c>
      <c r="D129" s="25"/>
      <c r="E129" s="25"/>
      <c r="F129" s="25"/>
      <c r="G129" s="25"/>
      <c r="H129" s="25"/>
      <c r="I129" s="101">
        <f>SUM(I130:I131)</f>
        <v>0</v>
      </c>
      <c r="J129" s="26">
        <f>SUM(J130:J132)</f>
        <v>863721</v>
      </c>
      <c r="K129" s="270">
        <f>SUM(K130:K132)</f>
        <v>450000</v>
      </c>
    </row>
    <row r="130" spans="1:11" ht="78.75">
      <c r="A130" s="80" t="s">
        <v>739</v>
      </c>
      <c r="B130" s="23" t="s">
        <v>158</v>
      </c>
      <c r="C130" s="23" t="s">
        <v>212</v>
      </c>
      <c r="D130" s="23" t="s">
        <v>304</v>
      </c>
      <c r="E130" s="23" t="s">
        <v>71</v>
      </c>
      <c r="F130" s="23" t="s">
        <v>72</v>
      </c>
      <c r="G130" s="23" t="s">
        <v>557</v>
      </c>
      <c r="H130" s="23" t="s">
        <v>169</v>
      </c>
      <c r="I130" s="122"/>
      <c r="J130" s="159">
        <v>250000</v>
      </c>
      <c r="K130" s="246">
        <v>250000</v>
      </c>
    </row>
    <row r="131" spans="1:11" ht="63">
      <c r="A131" s="80" t="s">
        <v>1015</v>
      </c>
      <c r="B131" s="23" t="s">
        <v>158</v>
      </c>
      <c r="C131" s="23" t="s">
        <v>212</v>
      </c>
      <c r="D131" s="23" t="s">
        <v>304</v>
      </c>
      <c r="E131" s="23" t="s">
        <v>61</v>
      </c>
      <c r="F131" s="23" t="s">
        <v>72</v>
      </c>
      <c r="G131" s="23" t="s">
        <v>558</v>
      </c>
      <c r="H131" s="23" t="s">
        <v>169</v>
      </c>
      <c r="I131" s="122"/>
      <c r="J131" s="159">
        <v>164120</v>
      </c>
      <c r="K131" s="246">
        <v>125000</v>
      </c>
    </row>
    <row r="132" spans="1:11" ht="63.75" thickBot="1">
      <c r="A132" s="80" t="s">
        <v>1016</v>
      </c>
      <c r="B132" s="152" t="s">
        <v>158</v>
      </c>
      <c r="C132" s="152" t="s">
        <v>212</v>
      </c>
      <c r="D132" s="152" t="s">
        <v>304</v>
      </c>
      <c r="E132" s="152" t="s">
        <v>61</v>
      </c>
      <c r="F132" s="152" t="s">
        <v>72</v>
      </c>
      <c r="G132" s="152" t="s">
        <v>540</v>
      </c>
      <c r="H132" s="152" t="s">
        <v>169</v>
      </c>
      <c r="I132" s="155"/>
      <c r="J132" s="439">
        <v>449601</v>
      </c>
      <c r="K132" s="283">
        <v>75000</v>
      </c>
    </row>
    <row r="133" spans="1:14" ht="16.5" thickBot="1">
      <c r="A133" s="28" t="s">
        <v>130</v>
      </c>
      <c r="B133" s="29" t="s">
        <v>131</v>
      </c>
      <c r="C133" s="29"/>
      <c r="D133" s="29"/>
      <c r="E133" s="29"/>
      <c r="F133" s="29"/>
      <c r="G133" s="29"/>
      <c r="H133" s="29"/>
      <c r="I133" s="157">
        <f>I134</f>
        <v>0</v>
      </c>
      <c r="J133" s="157">
        <f>J134+J141</f>
        <v>1235224</v>
      </c>
      <c r="K133" s="30">
        <f>K134+K141</f>
        <v>1235224</v>
      </c>
      <c r="M133" s="207"/>
      <c r="N133" s="547"/>
    </row>
    <row r="134" spans="1:11" ht="15.75">
      <c r="A134" s="32" t="s">
        <v>295</v>
      </c>
      <c r="B134" s="31" t="s">
        <v>131</v>
      </c>
      <c r="C134" s="31" t="s">
        <v>296</v>
      </c>
      <c r="D134" s="31"/>
      <c r="E134" s="31"/>
      <c r="F134" s="31"/>
      <c r="G134" s="31"/>
      <c r="H134" s="31"/>
      <c r="I134" s="156">
        <f>I13+I135+I142</f>
        <v>0</v>
      </c>
      <c r="J134" s="156">
        <f>J135</f>
        <v>1235224</v>
      </c>
      <c r="K134" s="268">
        <f>K135</f>
        <v>1235224</v>
      </c>
    </row>
    <row r="135" spans="1:11" ht="54" customHeight="1">
      <c r="A135" s="269" t="s">
        <v>262</v>
      </c>
      <c r="B135" s="25" t="s">
        <v>131</v>
      </c>
      <c r="C135" s="25" t="s">
        <v>133</v>
      </c>
      <c r="D135" s="25"/>
      <c r="E135" s="25"/>
      <c r="F135" s="25"/>
      <c r="G135" s="25"/>
      <c r="H135" s="25"/>
      <c r="I135" s="101">
        <f>SUM(I137:I140)</f>
        <v>0</v>
      </c>
      <c r="J135" s="26">
        <f>SUM(J136:J140)</f>
        <v>1235224</v>
      </c>
      <c r="K135" s="270">
        <f>SUM(K136:K140)</f>
        <v>1235224</v>
      </c>
    </row>
    <row r="136" spans="1:11" ht="94.5">
      <c r="A136" s="274" t="s">
        <v>1087</v>
      </c>
      <c r="B136" s="23" t="s">
        <v>131</v>
      </c>
      <c r="C136" s="23" t="s">
        <v>133</v>
      </c>
      <c r="D136" s="23" t="s">
        <v>123</v>
      </c>
      <c r="E136" s="23" t="s">
        <v>61</v>
      </c>
      <c r="F136" s="23" t="s">
        <v>123</v>
      </c>
      <c r="G136" s="23" t="s">
        <v>600</v>
      </c>
      <c r="H136" s="23" t="s">
        <v>168</v>
      </c>
      <c r="I136" s="216"/>
      <c r="J136" s="44">
        <v>468720</v>
      </c>
      <c r="K136" s="246">
        <v>468720</v>
      </c>
    </row>
    <row r="137" spans="1:14" ht="94.5">
      <c r="A137" s="80" t="s">
        <v>559</v>
      </c>
      <c r="B137" s="22" t="s">
        <v>131</v>
      </c>
      <c r="C137" s="22" t="s">
        <v>133</v>
      </c>
      <c r="D137" s="22" t="s">
        <v>123</v>
      </c>
      <c r="E137" s="22" t="s">
        <v>61</v>
      </c>
      <c r="F137" s="22" t="s">
        <v>123</v>
      </c>
      <c r="G137" s="22" t="s">
        <v>560</v>
      </c>
      <c r="H137" s="22" t="s">
        <v>168</v>
      </c>
      <c r="I137" s="120">
        <v>14.3</v>
      </c>
      <c r="J137" s="143">
        <v>227856</v>
      </c>
      <c r="K137" s="147">
        <v>227856</v>
      </c>
      <c r="N137" s="547"/>
    </row>
    <row r="138" spans="1:11" ht="47.25">
      <c r="A138" s="80" t="s">
        <v>635</v>
      </c>
      <c r="B138" s="22" t="s">
        <v>131</v>
      </c>
      <c r="C138" s="22" t="s">
        <v>133</v>
      </c>
      <c r="D138" s="22" t="s">
        <v>123</v>
      </c>
      <c r="E138" s="22" t="s">
        <v>61</v>
      </c>
      <c r="F138" s="22" t="s">
        <v>123</v>
      </c>
      <c r="G138" s="22" t="s">
        <v>560</v>
      </c>
      <c r="H138" s="22" t="s">
        <v>169</v>
      </c>
      <c r="I138" s="120">
        <v>-14.3</v>
      </c>
      <c r="J138" s="143">
        <v>520368</v>
      </c>
      <c r="K138" s="147">
        <v>520368</v>
      </c>
    </row>
    <row r="139" spans="1:11" ht="47.25">
      <c r="A139" s="80" t="s">
        <v>1069</v>
      </c>
      <c r="B139" s="22" t="s">
        <v>131</v>
      </c>
      <c r="C139" s="22" t="s">
        <v>133</v>
      </c>
      <c r="D139" s="22" t="s">
        <v>123</v>
      </c>
      <c r="E139" s="22" t="s">
        <v>61</v>
      </c>
      <c r="F139" s="22" t="s">
        <v>123</v>
      </c>
      <c r="G139" s="22" t="s">
        <v>560</v>
      </c>
      <c r="H139" s="22" t="s">
        <v>114</v>
      </c>
      <c r="I139" s="120"/>
      <c r="J139" s="143">
        <v>17280</v>
      </c>
      <c r="K139" s="147">
        <v>17280</v>
      </c>
    </row>
    <row r="140" spans="1:11" ht="31.5">
      <c r="A140" s="80" t="s">
        <v>376</v>
      </c>
      <c r="B140" s="22" t="s">
        <v>131</v>
      </c>
      <c r="C140" s="22" t="s">
        <v>133</v>
      </c>
      <c r="D140" s="22" t="s">
        <v>123</v>
      </c>
      <c r="E140" s="22" t="s">
        <v>61</v>
      </c>
      <c r="F140" s="22" t="s">
        <v>123</v>
      </c>
      <c r="G140" s="22" t="s">
        <v>560</v>
      </c>
      <c r="H140" s="22" t="s">
        <v>170</v>
      </c>
      <c r="I140" s="120"/>
      <c r="J140" s="143">
        <v>1000</v>
      </c>
      <c r="K140" s="428">
        <v>1000</v>
      </c>
    </row>
    <row r="141" spans="1:11" ht="15.75">
      <c r="A141" s="269" t="s">
        <v>263</v>
      </c>
      <c r="B141" s="25" t="s">
        <v>131</v>
      </c>
      <c r="C141" s="25" t="s">
        <v>264</v>
      </c>
      <c r="D141" s="192"/>
      <c r="E141" s="192"/>
      <c r="F141" s="192"/>
      <c r="G141" s="192"/>
      <c r="H141" s="192"/>
      <c r="I141" s="264"/>
      <c r="J141" s="427">
        <f>J142</f>
        <v>0</v>
      </c>
      <c r="K141" s="438">
        <f>K142</f>
        <v>0</v>
      </c>
    </row>
    <row r="142" spans="1:11" ht="15.75">
      <c r="A142" s="269" t="s">
        <v>330</v>
      </c>
      <c r="B142" s="25" t="s">
        <v>131</v>
      </c>
      <c r="C142" s="25" t="s">
        <v>343</v>
      </c>
      <c r="D142" s="25"/>
      <c r="E142" s="25"/>
      <c r="F142" s="25"/>
      <c r="G142" s="25"/>
      <c r="H142" s="25"/>
      <c r="I142" s="26">
        <f>I143</f>
        <v>0</v>
      </c>
      <c r="J142" s="26">
        <f>SUM(J143:J144)</f>
        <v>0</v>
      </c>
      <c r="K142" s="270">
        <f>SUM(K143:K144)</f>
        <v>0</v>
      </c>
    </row>
    <row r="143" spans="1:11" ht="63">
      <c r="A143" s="33" t="s">
        <v>985</v>
      </c>
      <c r="B143" s="22" t="s">
        <v>131</v>
      </c>
      <c r="C143" s="22" t="s">
        <v>343</v>
      </c>
      <c r="D143" s="22" t="s">
        <v>19</v>
      </c>
      <c r="E143" s="22" t="s">
        <v>71</v>
      </c>
      <c r="F143" s="22" t="s">
        <v>72</v>
      </c>
      <c r="G143" s="22" t="s">
        <v>578</v>
      </c>
      <c r="H143" s="22" t="s">
        <v>169</v>
      </c>
      <c r="I143" s="120"/>
      <c r="J143" s="143"/>
      <c r="K143" s="440"/>
    </row>
    <row r="144" spans="1:11" ht="63.75" thickBot="1">
      <c r="A144" s="86" t="s">
        <v>1039</v>
      </c>
      <c r="B144" s="22" t="s">
        <v>131</v>
      </c>
      <c r="C144" s="22" t="s">
        <v>343</v>
      </c>
      <c r="D144" s="22" t="s">
        <v>19</v>
      </c>
      <c r="E144" s="22" t="s">
        <v>71</v>
      </c>
      <c r="F144" s="22" t="s">
        <v>123</v>
      </c>
      <c r="G144" s="22" t="s">
        <v>1070</v>
      </c>
      <c r="H144" s="22" t="s">
        <v>169</v>
      </c>
      <c r="I144" s="120"/>
      <c r="J144" s="143"/>
      <c r="K144" s="440"/>
    </row>
    <row r="145" spans="1:11" ht="32.25" thickBot="1">
      <c r="A145" s="28" t="s">
        <v>93</v>
      </c>
      <c r="B145" s="29" t="s">
        <v>135</v>
      </c>
      <c r="C145" s="29"/>
      <c r="D145" s="29"/>
      <c r="E145" s="29"/>
      <c r="F145" s="29"/>
      <c r="G145" s="29"/>
      <c r="H145" s="29"/>
      <c r="I145" s="157" t="e">
        <f>I146+I201</f>
        <v>#REF!</v>
      </c>
      <c r="J145" s="157">
        <f>J146+J201</f>
        <v>217174215.98000002</v>
      </c>
      <c r="K145" s="30">
        <f>K146+K201</f>
        <v>222793579.98000002</v>
      </c>
    </row>
    <row r="146" spans="1:11" ht="15.75">
      <c r="A146" s="269" t="s">
        <v>141</v>
      </c>
      <c r="B146" s="25" t="s">
        <v>135</v>
      </c>
      <c r="C146" s="25" t="s">
        <v>142</v>
      </c>
      <c r="D146" s="25"/>
      <c r="E146" s="25"/>
      <c r="F146" s="25"/>
      <c r="G146" s="25"/>
      <c r="H146" s="25"/>
      <c r="I146" s="26" t="e">
        <f>I147+I158+I189+I195</f>
        <v>#REF!</v>
      </c>
      <c r="J146" s="26">
        <f>J147+J158+J189+J195+J185</f>
        <v>214864761.68</v>
      </c>
      <c r="K146" s="270">
        <f>K147+K158+K185+K189+K195</f>
        <v>220484125.68</v>
      </c>
    </row>
    <row r="147" spans="1:11" ht="15.75">
      <c r="A147" s="269" t="s">
        <v>136</v>
      </c>
      <c r="B147" s="25" t="s">
        <v>135</v>
      </c>
      <c r="C147" s="25" t="s">
        <v>244</v>
      </c>
      <c r="D147" s="25"/>
      <c r="E147" s="25"/>
      <c r="F147" s="25"/>
      <c r="G147" s="25"/>
      <c r="H147" s="25"/>
      <c r="I147" s="26">
        <f>SUM(I148:I157)</f>
        <v>500</v>
      </c>
      <c r="J147" s="26">
        <f>SUM(J148:J157)</f>
        <v>77506794.24000001</v>
      </c>
      <c r="K147" s="270">
        <f>SUM(K148:K157)</f>
        <v>79506689.24000001</v>
      </c>
    </row>
    <row r="148" spans="1:11" ht="78.75">
      <c r="A148" s="284" t="s">
        <v>455</v>
      </c>
      <c r="B148" s="22" t="s">
        <v>135</v>
      </c>
      <c r="C148" s="22" t="s">
        <v>244</v>
      </c>
      <c r="D148" s="22" t="s">
        <v>238</v>
      </c>
      <c r="E148" s="22" t="s">
        <v>71</v>
      </c>
      <c r="F148" s="22" t="s">
        <v>72</v>
      </c>
      <c r="G148" s="22" t="s">
        <v>561</v>
      </c>
      <c r="H148" s="22" t="s">
        <v>113</v>
      </c>
      <c r="I148" s="120">
        <v>500</v>
      </c>
      <c r="J148" s="143">
        <v>4921410.95</v>
      </c>
      <c r="K148" s="199">
        <v>4921410.95</v>
      </c>
    </row>
    <row r="149" spans="1:11" ht="126">
      <c r="A149" s="80" t="s">
        <v>768</v>
      </c>
      <c r="B149" s="22" t="s">
        <v>135</v>
      </c>
      <c r="C149" s="22" t="s">
        <v>244</v>
      </c>
      <c r="D149" s="22" t="s">
        <v>238</v>
      </c>
      <c r="E149" s="22" t="s">
        <v>71</v>
      </c>
      <c r="F149" s="22" t="s">
        <v>72</v>
      </c>
      <c r="G149" s="22" t="s">
        <v>784</v>
      </c>
      <c r="H149" s="22" t="s">
        <v>113</v>
      </c>
      <c r="I149" s="120"/>
      <c r="J149" s="143">
        <v>9252157.38</v>
      </c>
      <c r="K149" s="199">
        <v>9252157.38</v>
      </c>
    </row>
    <row r="150" spans="1:11" ht="94.5">
      <c r="A150" s="80" t="s">
        <v>769</v>
      </c>
      <c r="B150" s="22" t="s">
        <v>135</v>
      </c>
      <c r="C150" s="22" t="s">
        <v>244</v>
      </c>
      <c r="D150" s="22" t="s">
        <v>238</v>
      </c>
      <c r="E150" s="22" t="s">
        <v>71</v>
      </c>
      <c r="F150" s="22" t="s">
        <v>72</v>
      </c>
      <c r="G150" s="22" t="s">
        <v>785</v>
      </c>
      <c r="H150" s="22" t="s">
        <v>113</v>
      </c>
      <c r="I150" s="120"/>
      <c r="J150" s="143">
        <v>7407536.34</v>
      </c>
      <c r="K150" s="199">
        <v>7407536.34</v>
      </c>
    </row>
    <row r="151" spans="1:11" ht="97.5" customHeight="1">
      <c r="A151" s="80" t="s">
        <v>771</v>
      </c>
      <c r="B151" s="22" t="s">
        <v>135</v>
      </c>
      <c r="C151" s="22" t="s">
        <v>244</v>
      </c>
      <c r="D151" s="22" t="s">
        <v>238</v>
      </c>
      <c r="E151" s="22" t="s">
        <v>71</v>
      </c>
      <c r="F151" s="22" t="s">
        <v>72</v>
      </c>
      <c r="G151" s="22" t="s">
        <v>786</v>
      </c>
      <c r="H151" s="22" t="s">
        <v>113</v>
      </c>
      <c r="I151" s="120"/>
      <c r="J151" s="143"/>
      <c r="K151" s="199"/>
    </row>
    <row r="152" spans="1:11" ht="110.25">
      <c r="A152" s="80" t="s">
        <v>770</v>
      </c>
      <c r="B152" s="22" t="s">
        <v>135</v>
      </c>
      <c r="C152" s="22" t="s">
        <v>244</v>
      </c>
      <c r="D152" s="22" t="s">
        <v>238</v>
      </c>
      <c r="E152" s="22" t="s">
        <v>71</v>
      </c>
      <c r="F152" s="22" t="s">
        <v>72</v>
      </c>
      <c r="G152" s="22" t="s">
        <v>787</v>
      </c>
      <c r="H152" s="22" t="s">
        <v>113</v>
      </c>
      <c r="I152" s="120"/>
      <c r="J152" s="143">
        <v>6094384.99</v>
      </c>
      <c r="K152" s="199">
        <v>6094384.99</v>
      </c>
    </row>
    <row r="153" spans="1:11" ht="78.75">
      <c r="A153" s="284" t="s">
        <v>457</v>
      </c>
      <c r="B153" s="22" t="s">
        <v>135</v>
      </c>
      <c r="C153" s="22" t="s">
        <v>244</v>
      </c>
      <c r="D153" s="22" t="s">
        <v>238</v>
      </c>
      <c r="E153" s="22" t="s">
        <v>71</v>
      </c>
      <c r="F153" s="22" t="s">
        <v>72</v>
      </c>
      <c r="G153" s="22" t="s">
        <v>562</v>
      </c>
      <c r="H153" s="22" t="s">
        <v>113</v>
      </c>
      <c r="I153" s="120"/>
      <c r="J153" s="143">
        <v>6474545.58</v>
      </c>
      <c r="K153" s="429">
        <v>6474545.58</v>
      </c>
    </row>
    <row r="154" spans="1:11" ht="94.5">
      <c r="A154" s="284" t="s">
        <v>1159</v>
      </c>
      <c r="B154" s="22" t="s">
        <v>135</v>
      </c>
      <c r="C154" s="22" t="s">
        <v>244</v>
      </c>
      <c r="D154" s="22" t="s">
        <v>1160</v>
      </c>
      <c r="E154" s="22" t="s">
        <v>71</v>
      </c>
      <c r="F154" s="22" t="s">
        <v>72</v>
      </c>
      <c r="G154" s="22" t="s">
        <v>1161</v>
      </c>
      <c r="H154" s="22" t="s">
        <v>113</v>
      </c>
      <c r="I154" s="120"/>
      <c r="J154" s="143"/>
      <c r="K154" s="429"/>
    </row>
    <row r="155" spans="1:11" ht="94.5">
      <c r="A155" s="33" t="s">
        <v>598</v>
      </c>
      <c r="B155" s="23" t="s">
        <v>135</v>
      </c>
      <c r="C155" s="23" t="s">
        <v>244</v>
      </c>
      <c r="D155" s="23" t="s">
        <v>239</v>
      </c>
      <c r="E155" s="23" t="s">
        <v>71</v>
      </c>
      <c r="F155" s="23" t="s">
        <v>72</v>
      </c>
      <c r="G155" s="23" t="s">
        <v>599</v>
      </c>
      <c r="H155" s="23" t="s">
        <v>113</v>
      </c>
      <c r="I155" s="122"/>
      <c r="J155" s="159"/>
      <c r="K155" s="246"/>
    </row>
    <row r="156" spans="1:11" ht="159" customHeight="1">
      <c r="A156" s="82" t="s">
        <v>459</v>
      </c>
      <c r="B156" s="22" t="s">
        <v>135</v>
      </c>
      <c r="C156" s="22" t="s">
        <v>244</v>
      </c>
      <c r="D156" s="22" t="s">
        <v>238</v>
      </c>
      <c r="E156" s="22" t="s">
        <v>71</v>
      </c>
      <c r="F156" s="22" t="s">
        <v>72</v>
      </c>
      <c r="G156" s="22" t="s">
        <v>563</v>
      </c>
      <c r="H156" s="22" t="s">
        <v>113</v>
      </c>
      <c r="I156" s="120"/>
      <c r="J156" s="143">
        <v>488760</v>
      </c>
      <c r="K156" s="429">
        <v>488760</v>
      </c>
    </row>
    <row r="157" spans="1:11" ht="187.5" customHeight="1">
      <c r="A157" s="33" t="s">
        <v>564</v>
      </c>
      <c r="B157" s="23" t="s">
        <v>135</v>
      </c>
      <c r="C157" s="23" t="s">
        <v>244</v>
      </c>
      <c r="D157" s="23" t="s">
        <v>238</v>
      </c>
      <c r="E157" s="23" t="s">
        <v>71</v>
      </c>
      <c r="F157" s="23" t="s">
        <v>72</v>
      </c>
      <c r="G157" s="23" t="s">
        <v>565</v>
      </c>
      <c r="H157" s="23" t="s">
        <v>113</v>
      </c>
      <c r="I157" s="122"/>
      <c r="J157" s="159">
        <v>42867999</v>
      </c>
      <c r="K157" s="163">
        <v>44867894</v>
      </c>
    </row>
    <row r="158" spans="1:11" ht="15.75">
      <c r="A158" s="269" t="s">
        <v>245</v>
      </c>
      <c r="B158" s="25" t="s">
        <v>135</v>
      </c>
      <c r="C158" s="25" t="s">
        <v>246</v>
      </c>
      <c r="D158" s="25"/>
      <c r="E158" s="25"/>
      <c r="F158" s="25"/>
      <c r="G158" s="25"/>
      <c r="H158" s="25"/>
      <c r="I158" s="26" t="e">
        <f>I159+I169+I176+#REF!+#REF!+#REF!+I177+#REF!+I178+I179+I180+#REF!+#REF!+I184+I185</f>
        <v>#REF!</v>
      </c>
      <c r="J158" s="26">
        <f>J159+J169+J177+J178+J179+J180+J181+J182+J184+J183</f>
        <v>126894354.25</v>
      </c>
      <c r="K158" s="270">
        <f>K159+K169+SUM(K177:K184)</f>
        <v>130513823.25</v>
      </c>
    </row>
    <row r="159" spans="1:11" ht="15.75">
      <c r="A159" s="285" t="s">
        <v>49</v>
      </c>
      <c r="B159" s="21" t="s">
        <v>135</v>
      </c>
      <c r="C159" s="21" t="s">
        <v>246</v>
      </c>
      <c r="D159" s="21"/>
      <c r="E159" s="21"/>
      <c r="F159" s="21"/>
      <c r="G159" s="21"/>
      <c r="H159" s="21"/>
      <c r="I159" s="102" t="e">
        <f>I160+I165+#REF!+#REF!+#REF!+I166</f>
        <v>#REF!</v>
      </c>
      <c r="J159" s="102">
        <f>SUM(J160:J168)</f>
        <v>30518936.16</v>
      </c>
      <c r="K159" s="286">
        <f>SUM(K160:K168)</f>
        <v>30518936.16</v>
      </c>
    </row>
    <row r="160" spans="1:11" ht="78.75">
      <c r="A160" s="80" t="s">
        <v>467</v>
      </c>
      <c r="B160" s="22" t="s">
        <v>135</v>
      </c>
      <c r="C160" s="22" t="s">
        <v>246</v>
      </c>
      <c r="D160" s="22" t="s">
        <v>238</v>
      </c>
      <c r="E160" s="22" t="s">
        <v>61</v>
      </c>
      <c r="F160" s="22" t="s">
        <v>72</v>
      </c>
      <c r="G160" s="22" t="s">
        <v>566</v>
      </c>
      <c r="H160" s="22" t="s">
        <v>113</v>
      </c>
      <c r="I160" s="120"/>
      <c r="J160" s="143">
        <v>8706711.44</v>
      </c>
      <c r="K160" s="199">
        <v>8706711.44</v>
      </c>
    </row>
    <row r="161" spans="1:11" ht="110.25">
      <c r="A161" s="33" t="s">
        <v>772</v>
      </c>
      <c r="B161" s="22" t="s">
        <v>135</v>
      </c>
      <c r="C161" s="22" t="s">
        <v>246</v>
      </c>
      <c r="D161" s="22" t="s">
        <v>238</v>
      </c>
      <c r="E161" s="22" t="s">
        <v>61</v>
      </c>
      <c r="F161" s="22" t="s">
        <v>72</v>
      </c>
      <c r="G161" s="22" t="s">
        <v>788</v>
      </c>
      <c r="H161" s="22" t="s">
        <v>113</v>
      </c>
      <c r="I161" s="120"/>
      <c r="J161" s="143">
        <v>4577616.47</v>
      </c>
      <c r="K161" s="199">
        <v>4577616.47</v>
      </c>
    </row>
    <row r="162" spans="1:11" ht="94.5">
      <c r="A162" s="33" t="s">
        <v>773</v>
      </c>
      <c r="B162" s="22" t="s">
        <v>135</v>
      </c>
      <c r="C162" s="22" t="s">
        <v>246</v>
      </c>
      <c r="D162" s="22" t="s">
        <v>238</v>
      </c>
      <c r="E162" s="22" t="s">
        <v>61</v>
      </c>
      <c r="F162" s="22" t="s">
        <v>72</v>
      </c>
      <c r="G162" s="22" t="s">
        <v>789</v>
      </c>
      <c r="H162" s="22" t="s">
        <v>113</v>
      </c>
      <c r="I162" s="120"/>
      <c r="J162" s="143">
        <v>8253668.38</v>
      </c>
      <c r="K162" s="199">
        <v>8253668.38</v>
      </c>
    </row>
    <row r="163" spans="1:11" ht="94.5">
      <c r="A163" s="33" t="s">
        <v>774</v>
      </c>
      <c r="B163" s="22" t="s">
        <v>135</v>
      </c>
      <c r="C163" s="22" t="s">
        <v>246</v>
      </c>
      <c r="D163" s="22" t="s">
        <v>238</v>
      </c>
      <c r="E163" s="22" t="s">
        <v>61</v>
      </c>
      <c r="F163" s="22" t="s">
        <v>72</v>
      </c>
      <c r="G163" s="22" t="s">
        <v>790</v>
      </c>
      <c r="H163" s="22" t="s">
        <v>113</v>
      </c>
      <c r="I163" s="120"/>
      <c r="J163" s="143"/>
      <c r="K163" s="199"/>
    </row>
    <row r="164" spans="1:11" ht="94.5">
      <c r="A164" s="33" t="s">
        <v>775</v>
      </c>
      <c r="B164" s="22" t="s">
        <v>135</v>
      </c>
      <c r="C164" s="22" t="s">
        <v>246</v>
      </c>
      <c r="D164" s="22" t="s">
        <v>238</v>
      </c>
      <c r="E164" s="22" t="s">
        <v>61</v>
      </c>
      <c r="F164" s="22" t="s">
        <v>72</v>
      </c>
      <c r="G164" s="22" t="s">
        <v>791</v>
      </c>
      <c r="H164" s="22" t="s">
        <v>113</v>
      </c>
      <c r="I164" s="120"/>
      <c r="J164" s="143">
        <v>6978539.87</v>
      </c>
      <c r="K164" s="199">
        <v>6978539.87</v>
      </c>
    </row>
    <row r="165" spans="1:11" ht="78.75">
      <c r="A165" s="116" t="s">
        <v>614</v>
      </c>
      <c r="B165" s="23" t="s">
        <v>135</v>
      </c>
      <c r="C165" s="23" t="s">
        <v>246</v>
      </c>
      <c r="D165" s="23" t="s">
        <v>238</v>
      </c>
      <c r="E165" s="23" t="s">
        <v>61</v>
      </c>
      <c r="F165" s="23" t="s">
        <v>72</v>
      </c>
      <c r="G165" s="23" t="s">
        <v>617</v>
      </c>
      <c r="H165" s="23" t="s">
        <v>113</v>
      </c>
      <c r="I165" s="122"/>
      <c r="J165" s="159">
        <v>1652400</v>
      </c>
      <c r="K165" s="246">
        <v>1652400</v>
      </c>
    </row>
    <row r="166" spans="1:11" ht="98.25" customHeight="1">
      <c r="A166" s="33" t="s">
        <v>807</v>
      </c>
      <c r="B166" s="23" t="s">
        <v>135</v>
      </c>
      <c r="C166" s="23" t="s">
        <v>246</v>
      </c>
      <c r="D166" s="23" t="s">
        <v>567</v>
      </c>
      <c r="E166" s="23" t="s">
        <v>122</v>
      </c>
      <c r="F166" s="23" t="s">
        <v>537</v>
      </c>
      <c r="G166" s="23" t="s">
        <v>1071</v>
      </c>
      <c r="H166" s="23" t="s">
        <v>113</v>
      </c>
      <c r="I166" s="122"/>
      <c r="J166" s="159"/>
      <c r="K166" s="246"/>
    </row>
    <row r="167" spans="1:11" ht="93.75" customHeight="1">
      <c r="A167" s="33" t="s">
        <v>765</v>
      </c>
      <c r="B167" s="23" t="s">
        <v>135</v>
      </c>
      <c r="C167" s="23" t="s">
        <v>246</v>
      </c>
      <c r="D167" s="23" t="s">
        <v>67</v>
      </c>
      <c r="E167" s="23" t="s">
        <v>71</v>
      </c>
      <c r="F167" s="23" t="s">
        <v>72</v>
      </c>
      <c r="G167" s="23" t="s">
        <v>568</v>
      </c>
      <c r="H167" s="23" t="s">
        <v>113</v>
      </c>
      <c r="I167" s="122"/>
      <c r="J167" s="159">
        <v>350000</v>
      </c>
      <c r="K167" s="246">
        <v>350000</v>
      </c>
    </row>
    <row r="168" spans="1:11" ht="94.5">
      <c r="A168" s="408" t="s">
        <v>1176</v>
      </c>
      <c r="B168" s="22" t="s">
        <v>135</v>
      </c>
      <c r="C168" s="22" t="s">
        <v>246</v>
      </c>
      <c r="D168" s="22" t="s">
        <v>238</v>
      </c>
      <c r="E168" s="22" t="s">
        <v>61</v>
      </c>
      <c r="F168" s="22" t="s">
        <v>72</v>
      </c>
      <c r="G168" s="22" t="s">
        <v>1109</v>
      </c>
      <c r="H168" s="22" t="s">
        <v>113</v>
      </c>
      <c r="I168" s="120"/>
      <c r="J168" s="409"/>
      <c r="K168" s="147"/>
    </row>
    <row r="169" spans="1:11" ht="15.75">
      <c r="A169" s="287" t="s">
        <v>307</v>
      </c>
      <c r="B169" s="21" t="s">
        <v>135</v>
      </c>
      <c r="C169" s="21" t="s">
        <v>246</v>
      </c>
      <c r="D169" s="21"/>
      <c r="E169" s="21"/>
      <c r="F169" s="21"/>
      <c r="G169" s="21"/>
      <c r="H169" s="21"/>
      <c r="I169" s="102">
        <f>SUM(I170:I173)</f>
        <v>-745</v>
      </c>
      <c r="J169" s="286">
        <f>SUM(J170:J176)</f>
        <v>16485381.09</v>
      </c>
      <c r="K169" s="286">
        <f>SUM(K170:K176)</f>
        <v>16485381.09</v>
      </c>
    </row>
    <row r="170" spans="1:11" ht="94.5">
      <c r="A170" s="80" t="s">
        <v>569</v>
      </c>
      <c r="B170" s="23" t="s">
        <v>135</v>
      </c>
      <c r="C170" s="23" t="s">
        <v>246</v>
      </c>
      <c r="D170" s="23" t="s">
        <v>238</v>
      </c>
      <c r="E170" s="23" t="s">
        <v>61</v>
      </c>
      <c r="F170" s="23" t="s">
        <v>72</v>
      </c>
      <c r="G170" s="23" t="s">
        <v>570</v>
      </c>
      <c r="H170" s="23" t="s">
        <v>168</v>
      </c>
      <c r="I170" s="122"/>
      <c r="J170" s="159">
        <v>3973997.06</v>
      </c>
      <c r="K170" s="246">
        <v>3973997.06</v>
      </c>
    </row>
    <row r="171" spans="1:11" ht="47.25">
      <c r="A171" s="80" t="s">
        <v>648</v>
      </c>
      <c r="B171" s="23" t="s">
        <v>135</v>
      </c>
      <c r="C171" s="23" t="s">
        <v>246</v>
      </c>
      <c r="D171" s="23" t="s">
        <v>238</v>
      </c>
      <c r="E171" s="23" t="s">
        <v>61</v>
      </c>
      <c r="F171" s="23" t="s">
        <v>72</v>
      </c>
      <c r="G171" s="23" t="s">
        <v>570</v>
      </c>
      <c r="H171" s="23" t="s">
        <v>169</v>
      </c>
      <c r="I171" s="122">
        <v>-745</v>
      </c>
      <c r="J171" s="159">
        <v>10583311.17</v>
      </c>
      <c r="K171" s="246">
        <v>10583311.17</v>
      </c>
    </row>
    <row r="172" spans="1:11" ht="31.5">
      <c r="A172" s="80" t="s">
        <v>471</v>
      </c>
      <c r="B172" s="23" t="s">
        <v>135</v>
      </c>
      <c r="C172" s="23" t="s">
        <v>246</v>
      </c>
      <c r="D172" s="23" t="s">
        <v>238</v>
      </c>
      <c r="E172" s="23" t="s">
        <v>61</v>
      </c>
      <c r="F172" s="23" t="s">
        <v>72</v>
      </c>
      <c r="G172" s="23" t="s">
        <v>570</v>
      </c>
      <c r="H172" s="23" t="s">
        <v>170</v>
      </c>
      <c r="I172" s="122"/>
      <c r="J172" s="159">
        <v>177272.86</v>
      </c>
      <c r="K172" s="246">
        <v>177272.86</v>
      </c>
    </row>
    <row r="173" spans="1:11" ht="63">
      <c r="A173" s="116" t="s">
        <v>649</v>
      </c>
      <c r="B173" s="23" t="s">
        <v>135</v>
      </c>
      <c r="C173" s="23" t="s">
        <v>246</v>
      </c>
      <c r="D173" s="23" t="s">
        <v>238</v>
      </c>
      <c r="E173" s="23" t="s">
        <v>61</v>
      </c>
      <c r="F173" s="23" t="s">
        <v>72</v>
      </c>
      <c r="G173" s="23" t="s">
        <v>618</v>
      </c>
      <c r="H173" s="23" t="s">
        <v>169</v>
      </c>
      <c r="I173" s="122"/>
      <c r="J173" s="159">
        <v>278800</v>
      </c>
      <c r="K173" s="246">
        <v>278800</v>
      </c>
    </row>
    <row r="174" spans="1:11" ht="116.25" customHeight="1">
      <c r="A174" s="33" t="s">
        <v>814</v>
      </c>
      <c r="B174" s="23" t="s">
        <v>135</v>
      </c>
      <c r="C174" s="23" t="s">
        <v>246</v>
      </c>
      <c r="D174" s="23" t="s">
        <v>67</v>
      </c>
      <c r="E174" s="23" t="s">
        <v>71</v>
      </c>
      <c r="F174" s="23" t="s">
        <v>72</v>
      </c>
      <c r="G174" s="23" t="s">
        <v>767</v>
      </c>
      <c r="H174" s="23" t="s">
        <v>168</v>
      </c>
      <c r="I174" s="122"/>
      <c r="J174" s="159">
        <v>56000</v>
      </c>
      <c r="K174" s="246">
        <v>56000</v>
      </c>
    </row>
    <row r="175" spans="1:11" ht="84.75" customHeight="1">
      <c r="A175" s="408" t="s">
        <v>1175</v>
      </c>
      <c r="B175" s="23" t="s">
        <v>135</v>
      </c>
      <c r="C175" s="23" t="s">
        <v>246</v>
      </c>
      <c r="D175" s="23" t="s">
        <v>238</v>
      </c>
      <c r="E175" s="23" t="s">
        <v>61</v>
      </c>
      <c r="F175" s="23" t="s">
        <v>72</v>
      </c>
      <c r="G175" s="23" t="s">
        <v>1109</v>
      </c>
      <c r="H175" s="23" t="s">
        <v>169</v>
      </c>
      <c r="I175" s="122"/>
      <c r="J175" s="159"/>
      <c r="K175" s="246"/>
    </row>
    <row r="176" spans="1:11" ht="67.5" customHeight="1">
      <c r="A176" s="33" t="s">
        <v>650</v>
      </c>
      <c r="B176" s="23" t="s">
        <v>135</v>
      </c>
      <c r="C176" s="23" t="s">
        <v>246</v>
      </c>
      <c r="D176" s="23" t="s">
        <v>238</v>
      </c>
      <c r="E176" s="23" t="s">
        <v>61</v>
      </c>
      <c r="F176" s="23" t="s">
        <v>72</v>
      </c>
      <c r="G176" s="23" t="s">
        <v>571</v>
      </c>
      <c r="H176" s="23" t="s">
        <v>169</v>
      </c>
      <c r="I176" s="122">
        <v>745</v>
      </c>
      <c r="J176" s="159">
        <v>1416000</v>
      </c>
      <c r="K176" s="246">
        <v>1416000</v>
      </c>
    </row>
    <row r="177" spans="1:11" ht="126">
      <c r="A177" s="80" t="s">
        <v>797</v>
      </c>
      <c r="B177" s="23" t="s">
        <v>135</v>
      </c>
      <c r="C177" s="23" t="s">
        <v>246</v>
      </c>
      <c r="D177" s="23" t="s">
        <v>238</v>
      </c>
      <c r="E177" s="23" t="s">
        <v>61</v>
      </c>
      <c r="F177" s="23" t="s">
        <v>72</v>
      </c>
      <c r="G177" s="23" t="s">
        <v>572</v>
      </c>
      <c r="H177" s="23" t="s">
        <v>169</v>
      </c>
      <c r="I177" s="122"/>
      <c r="J177" s="159">
        <v>69428</v>
      </c>
      <c r="K177" s="246">
        <v>69428</v>
      </c>
    </row>
    <row r="178" spans="1:11" ht="236.25">
      <c r="A178" s="33" t="s">
        <v>798</v>
      </c>
      <c r="B178" s="23" t="s">
        <v>135</v>
      </c>
      <c r="C178" s="23" t="s">
        <v>246</v>
      </c>
      <c r="D178" s="23" t="s">
        <v>238</v>
      </c>
      <c r="E178" s="23" t="s">
        <v>61</v>
      </c>
      <c r="F178" s="23" t="s">
        <v>72</v>
      </c>
      <c r="G178" s="23" t="s">
        <v>573</v>
      </c>
      <c r="H178" s="23" t="s">
        <v>168</v>
      </c>
      <c r="I178" s="122"/>
      <c r="J178" s="159">
        <v>14254284</v>
      </c>
      <c r="K178" s="199">
        <v>14929201</v>
      </c>
    </row>
    <row r="179" spans="1:11" ht="189">
      <c r="A179" s="33" t="s">
        <v>799</v>
      </c>
      <c r="B179" s="23" t="s">
        <v>135</v>
      </c>
      <c r="C179" s="23" t="s">
        <v>246</v>
      </c>
      <c r="D179" s="23" t="s">
        <v>238</v>
      </c>
      <c r="E179" s="23" t="s">
        <v>61</v>
      </c>
      <c r="F179" s="23" t="s">
        <v>72</v>
      </c>
      <c r="G179" s="23" t="s">
        <v>573</v>
      </c>
      <c r="H179" s="23" t="s">
        <v>169</v>
      </c>
      <c r="I179" s="122"/>
      <c r="J179" s="159">
        <v>162328</v>
      </c>
      <c r="K179" s="199">
        <v>162328</v>
      </c>
    </row>
    <row r="180" spans="1:11" ht="191.25" customHeight="1">
      <c r="A180" s="33" t="s">
        <v>800</v>
      </c>
      <c r="B180" s="23" t="s">
        <v>135</v>
      </c>
      <c r="C180" s="23" t="s">
        <v>246</v>
      </c>
      <c r="D180" s="23" t="s">
        <v>238</v>
      </c>
      <c r="E180" s="23" t="s">
        <v>61</v>
      </c>
      <c r="F180" s="23" t="s">
        <v>72</v>
      </c>
      <c r="G180" s="23" t="s">
        <v>573</v>
      </c>
      <c r="H180" s="23" t="s">
        <v>113</v>
      </c>
      <c r="I180" s="122"/>
      <c r="J180" s="159">
        <v>58961308</v>
      </c>
      <c r="K180" s="199">
        <v>61615512</v>
      </c>
    </row>
    <row r="181" spans="1:11" ht="81" customHeight="1">
      <c r="A181" s="100" t="s">
        <v>1107</v>
      </c>
      <c r="B181" s="23" t="s">
        <v>135</v>
      </c>
      <c r="C181" s="23" t="s">
        <v>246</v>
      </c>
      <c r="D181" s="23" t="s">
        <v>238</v>
      </c>
      <c r="E181" s="23" t="s">
        <v>61</v>
      </c>
      <c r="F181" s="23" t="s">
        <v>72</v>
      </c>
      <c r="G181" s="23" t="s">
        <v>1105</v>
      </c>
      <c r="H181" s="23" t="s">
        <v>169</v>
      </c>
      <c r="I181" s="122"/>
      <c r="J181" s="159"/>
      <c r="K181" s="147"/>
    </row>
    <row r="182" spans="1:11" ht="80.25" customHeight="1">
      <c r="A182" s="100" t="s">
        <v>1108</v>
      </c>
      <c r="B182" s="23" t="s">
        <v>135</v>
      </c>
      <c r="C182" s="23" t="s">
        <v>246</v>
      </c>
      <c r="D182" s="23" t="s">
        <v>238</v>
      </c>
      <c r="E182" s="23" t="s">
        <v>61</v>
      </c>
      <c r="F182" s="23" t="s">
        <v>72</v>
      </c>
      <c r="G182" s="23" t="s">
        <v>1105</v>
      </c>
      <c r="H182" s="23" t="s">
        <v>113</v>
      </c>
      <c r="I182" s="122"/>
      <c r="J182" s="159"/>
      <c r="K182" s="147"/>
    </row>
    <row r="183" spans="1:11" ht="78.75">
      <c r="A183" s="33" t="s">
        <v>806</v>
      </c>
      <c r="B183" s="23" t="s">
        <v>135</v>
      </c>
      <c r="C183" s="23" t="s">
        <v>246</v>
      </c>
      <c r="D183" s="23" t="s">
        <v>567</v>
      </c>
      <c r="E183" s="23" t="s">
        <v>122</v>
      </c>
      <c r="F183" s="23" t="s">
        <v>537</v>
      </c>
      <c r="G183" s="23" t="s">
        <v>1071</v>
      </c>
      <c r="H183" s="23" t="s">
        <v>113</v>
      </c>
      <c r="I183" s="122"/>
      <c r="J183" s="159"/>
      <c r="K183" s="246"/>
    </row>
    <row r="184" spans="1:11" ht="192" customHeight="1">
      <c r="A184" s="33" t="s">
        <v>516</v>
      </c>
      <c r="B184" s="23" t="s">
        <v>135</v>
      </c>
      <c r="C184" s="23" t="s">
        <v>246</v>
      </c>
      <c r="D184" s="23" t="s">
        <v>167</v>
      </c>
      <c r="E184" s="23" t="s">
        <v>122</v>
      </c>
      <c r="F184" s="23" t="s">
        <v>537</v>
      </c>
      <c r="G184" s="23" t="s">
        <v>574</v>
      </c>
      <c r="H184" s="23" t="s">
        <v>113</v>
      </c>
      <c r="I184" s="122"/>
      <c r="J184" s="159">
        <v>6442689</v>
      </c>
      <c r="K184" s="429">
        <v>6733037</v>
      </c>
    </row>
    <row r="185" spans="1:11" ht="34.5" customHeight="1">
      <c r="A185" s="282" t="s">
        <v>794</v>
      </c>
      <c r="B185" s="25" t="s">
        <v>135</v>
      </c>
      <c r="C185" s="25" t="s">
        <v>793</v>
      </c>
      <c r="D185" s="25"/>
      <c r="E185" s="25"/>
      <c r="F185" s="25"/>
      <c r="G185" s="25"/>
      <c r="H185" s="25"/>
      <c r="I185" s="123" t="e">
        <f>I186+#REF!+I188</f>
        <v>#REF!</v>
      </c>
      <c r="J185" s="430">
        <f>SUM(J186:J188)</f>
        <v>4943260.25</v>
      </c>
      <c r="K185" s="432">
        <f>SUM(K186:K188)</f>
        <v>4943260.25</v>
      </c>
    </row>
    <row r="186" spans="1:11" ht="75.75" customHeight="1">
      <c r="A186" s="33" t="s">
        <v>575</v>
      </c>
      <c r="B186" s="23" t="s">
        <v>135</v>
      </c>
      <c r="C186" s="23" t="s">
        <v>793</v>
      </c>
      <c r="D186" s="23" t="s">
        <v>238</v>
      </c>
      <c r="E186" s="23" t="s">
        <v>240</v>
      </c>
      <c r="F186" s="23" t="s">
        <v>72</v>
      </c>
      <c r="G186" s="23" t="s">
        <v>576</v>
      </c>
      <c r="H186" s="23" t="s">
        <v>113</v>
      </c>
      <c r="I186" s="122"/>
      <c r="J186" s="159">
        <v>4943260.25</v>
      </c>
      <c r="K186" s="429">
        <v>4943260.25</v>
      </c>
    </row>
    <row r="187" spans="1:11" ht="96.75" customHeight="1">
      <c r="A187" s="86" t="s">
        <v>946</v>
      </c>
      <c r="B187" s="23" t="s">
        <v>135</v>
      </c>
      <c r="C187" s="23" t="s">
        <v>793</v>
      </c>
      <c r="D187" s="23" t="s">
        <v>238</v>
      </c>
      <c r="E187" s="23" t="s">
        <v>240</v>
      </c>
      <c r="F187" s="23" t="s">
        <v>72</v>
      </c>
      <c r="G187" s="23" t="s">
        <v>948</v>
      </c>
      <c r="H187" s="23" t="s">
        <v>113</v>
      </c>
      <c r="I187" s="122"/>
      <c r="J187" s="159"/>
      <c r="K187" s="429"/>
    </row>
    <row r="188" spans="1:11" ht="110.25">
      <c r="A188" s="86" t="s">
        <v>792</v>
      </c>
      <c r="B188" s="23" t="s">
        <v>135</v>
      </c>
      <c r="C188" s="23" t="s">
        <v>793</v>
      </c>
      <c r="D188" s="23" t="s">
        <v>238</v>
      </c>
      <c r="E188" s="23" t="s">
        <v>240</v>
      </c>
      <c r="F188" s="23" t="s">
        <v>72</v>
      </c>
      <c r="G188" s="23" t="s">
        <v>577</v>
      </c>
      <c r="H188" s="23" t="s">
        <v>113</v>
      </c>
      <c r="I188" s="122"/>
      <c r="J188" s="159"/>
      <c r="K188" s="429"/>
    </row>
    <row r="189" spans="1:11" ht="15.75">
      <c r="A189" s="288" t="s">
        <v>143</v>
      </c>
      <c r="B189" s="25" t="s">
        <v>135</v>
      </c>
      <c r="C189" s="25" t="s">
        <v>144</v>
      </c>
      <c r="D189" s="25"/>
      <c r="E189" s="25"/>
      <c r="F189" s="25"/>
      <c r="G189" s="25"/>
      <c r="H189" s="25"/>
      <c r="I189" s="26">
        <f>SUM(I190:I194)</f>
        <v>0</v>
      </c>
      <c r="J189" s="26">
        <f>SUM(J190:J194)</f>
        <v>527500</v>
      </c>
      <c r="K189" s="270">
        <f>SUM(K190:K194)</f>
        <v>527500</v>
      </c>
    </row>
    <row r="190" spans="1:11" ht="66.75" customHeight="1">
      <c r="A190" s="33" t="s">
        <v>653</v>
      </c>
      <c r="B190" s="45">
        <v>909</v>
      </c>
      <c r="C190" s="46" t="s">
        <v>144</v>
      </c>
      <c r="D190" s="46" t="s">
        <v>67</v>
      </c>
      <c r="E190" s="46" t="s">
        <v>71</v>
      </c>
      <c r="F190" s="46" t="s">
        <v>72</v>
      </c>
      <c r="G190" s="46" t="s">
        <v>816</v>
      </c>
      <c r="H190" s="46" t="s">
        <v>169</v>
      </c>
      <c r="I190" s="133"/>
      <c r="J190" s="441">
        <v>65500</v>
      </c>
      <c r="K190" s="280">
        <v>65500</v>
      </c>
    </row>
    <row r="191" spans="1:11" ht="78.75" customHeight="1">
      <c r="A191" s="33" t="s">
        <v>1126</v>
      </c>
      <c r="B191" s="45">
        <v>909</v>
      </c>
      <c r="C191" s="46" t="s">
        <v>144</v>
      </c>
      <c r="D191" s="46" t="s">
        <v>67</v>
      </c>
      <c r="E191" s="46" t="s">
        <v>71</v>
      </c>
      <c r="F191" s="46" t="s">
        <v>72</v>
      </c>
      <c r="G191" s="46" t="s">
        <v>816</v>
      </c>
      <c r="H191" s="46" t="s">
        <v>113</v>
      </c>
      <c r="I191" s="133"/>
      <c r="J191" s="441"/>
      <c r="K191" s="280"/>
    </row>
    <row r="192" spans="1:11" ht="78.75">
      <c r="A192" s="33" t="s">
        <v>841</v>
      </c>
      <c r="B192" s="45">
        <v>909</v>
      </c>
      <c r="C192" s="46" t="s">
        <v>144</v>
      </c>
      <c r="D192" s="46" t="s">
        <v>67</v>
      </c>
      <c r="E192" s="46" t="s">
        <v>71</v>
      </c>
      <c r="F192" s="46" t="s">
        <v>72</v>
      </c>
      <c r="G192" s="46" t="s">
        <v>816</v>
      </c>
      <c r="H192" s="46" t="s">
        <v>169</v>
      </c>
      <c r="I192" s="133"/>
      <c r="J192" s="143">
        <v>57750</v>
      </c>
      <c r="K192" s="147">
        <v>57750</v>
      </c>
    </row>
    <row r="193" spans="1:11" ht="78.75">
      <c r="A193" s="33" t="s">
        <v>842</v>
      </c>
      <c r="B193" s="45">
        <v>909</v>
      </c>
      <c r="C193" s="46" t="s">
        <v>144</v>
      </c>
      <c r="D193" s="46" t="s">
        <v>67</v>
      </c>
      <c r="E193" s="46" t="s">
        <v>71</v>
      </c>
      <c r="F193" s="46" t="s">
        <v>72</v>
      </c>
      <c r="G193" s="46" t="s">
        <v>816</v>
      </c>
      <c r="H193" s="46" t="s">
        <v>113</v>
      </c>
      <c r="I193" s="133"/>
      <c r="J193" s="143">
        <v>358050</v>
      </c>
      <c r="K193" s="147">
        <v>358050</v>
      </c>
    </row>
    <row r="194" spans="1:11" ht="94.5">
      <c r="A194" s="80" t="s">
        <v>764</v>
      </c>
      <c r="B194" s="23" t="s">
        <v>135</v>
      </c>
      <c r="C194" s="23" t="s">
        <v>144</v>
      </c>
      <c r="D194" s="23" t="s">
        <v>67</v>
      </c>
      <c r="E194" s="23" t="s">
        <v>71</v>
      </c>
      <c r="F194" s="23" t="s">
        <v>72</v>
      </c>
      <c r="G194" s="23" t="s">
        <v>579</v>
      </c>
      <c r="H194" s="23" t="s">
        <v>113</v>
      </c>
      <c r="I194" s="122"/>
      <c r="J194" s="159">
        <v>46200</v>
      </c>
      <c r="K194" s="429">
        <v>46200</v>
      </c>
    </row>
    <row r="195" spans="1:11" ht="15.75">
      <c r="A195" s="269" t="s">
        <v>247</v>
      </c>
      <c r="B195" s="25" t="s">
        <v>135</v>
      </c>
      <c r="C195" s="25" t="s">
        <v>248</v>
      </c>
      <c r="D195" s="25"/>
      <c r="E195" s="25"/>
      <c r="F195" s="25"/>
      <c r="G195" s="25"/>
      <c r="H195" s="25"/>
      <c r="I195" s="26">
        <f>SUM(I196:I198)</f>
        <v>0</v>
      </c>
      <c r="J195" s="26">
        <f>SUM(J196:J200)</f>
        <v>4992852.94</v>
      </c>
      <c r="K195" s="270">
        <f>SUM(K196:K200)</f>
        <v>4992852.94</v>
      </c>
    </row>
    <row r="196" spans="1:11" ht="110.25">
      <c r="A196" s="80" t="s">
        <v>586</v>
      </c>
      <c r="B196" s="22" t="s">
        <v>135</v>
      </c>
      <c r="C196" s="22" t="s">
        <v>248</v>
      </c>
      <c r="D196" s="22" t="s">
        <v>123</v>
      </c>
      <c r="E196" s="22" t="s">
        <v>61</v>
      </c>
      <c r="F196" s="22" t="s">
        <v>123</v>
      </c>
      <c r="G196" s="22" t="s">
        <v>581</v>
      </c>
      <c r="H196" s="22" t="s">
        <v>168</v>
      </c>
      <c r="I196" s="120"/>
      <c r="J196" s="143">
        <v>4097951.16</v>
      </c>
      <c r="K196" s="428">
        <v>4097951.16</v>
      </c>
    </row>
    <row r="197" spans="1:11" ht="63">
      <c r="A197" s="80" t="s">
        <v>636</v>
      </c>
      <c r="B197" s="22" t="s">
        <v>135</v>
      </c>
      <c r="C197" s="22" t="s">
        <v>248</v>
      </c>
      <c r="D197" s="22" t="s">
        <v>123</v>
      </c>
      <c r="E197" s="22" t="s">
        <v>61</v>
      </c>
      <c r="F197" s="22" t="s">
        <v>123</v>
      </c>
      <c r="G197" s="22" t="s">
        <v>581</v>
      </c>
      <c r="H197" s="22" t="s">
        <v>169</v>
      </c>
      <c r="I197" s="120"/>
      <c r="J197" s="143">
        <v>780051.78</v>
      </c>
      <c r="K197" s="147">
        <v>780051.78</v>
      </c>
    </row>
    <row r="198" spans="1:11" ht="47.25">
      <c r="A198" s="80" t="s">
        <v>580</v>
      </c>
      <c r="B198" s="22" t="s">
        <v>135</v>
      </c>
      <c r="C198" s="22" t="s">
        <v>248</v>
      </c>
      <c r="D198" s="22" t="s">
        <v>123</v>
      </c>
      <c r="E198" s="22" t="s">
        <v>61</v>
      </c>
      <c r="F198" s="22" t="s">
        <v>123</v>
      </c>
      <c r="G198" s="22" t="s">
        <v>581</v>
      </c>
      <c r="H198" s="22" t="s">
        <v>170</v>
      </c>
      <c r="I198" s="120"/>
      <c r="J198" s="143">
        <v>14850</v>
      </c>
      <c r="K198" s="147">
        <v>14850</v>
      </c>
    </row>
    <row r="199" spans="1:11" ht="78.75">
      <c r="A199" s="297" t="s">
        <v>1174</v>
      </c>
      <c r="B199" s="22" t="s">
        <v>135</v>
      </c>
      <c r="C199" s="22" t="s">
        <v>248</v>
      </c>
      <c r="D199" s="22" t="s">
        <v>238</v>
      </c>
      <c r="E199" s="22" t="s">
        <v>61</v>
      </c>
      <c r="F199" s="22" t="s">
        <v>123</v>
      </c>
      <c r="G199" s="22" t="s">
        <v>1124</v>
      </c>
      <c r="H199" s="22" t="s">
        <v>113</v>
      </c>
      <c r="I199" s="120"/>
      <c r="J199" s="143">
        <v>100000</v>
      </c>
      <c r="K199" s="147">
        <v>100000</v>
      </c>
    </row>
    <row r="200" spans="1:11" ht="78.75">
      <c r="A200" s="297" t="s">
        <v>1112</v>
      </c>
      <c r="B200" s="22" t="s">
        <v>135</v>
      </c>
      <c r="C200" s="22" t="s">
        <v>248</v>
      </c>
      <c r="D200" s="22" t="s">
        <v>238</v>
      </c>
      <c r="E200" s="22" t="s">
        <v>61</v>
      </c>
      <c r="F200" s="22" t="s">
        <v>123</v>
      </c>
      <c r="G200" s="22" t="s">
        <v>1125</v>
      </c>
      <c r="H200" s="22" t="s">
        <v>113</v>
      </c>
      <c r="I200" s="120"/>
      <c r="J200" s="143"/>
      <c r="K200" s="147"/>
    </row>
    <row r="201" spans="1:11" ht="15.75">
      <c r="A201" s="289" t="s">
        <v>263</v>
      </c>
      <c r="B201" s="25" t="s">
        <v>135</v>
      </c>
      <c r="C201" s="25" t="s">
        <v>264</v>
      </c>
      <c r="D201" s="25"/>
      <c r="E201" s="25"/>
      <c r="F201" s="25"/>
      <c r="G201" s="25"/>
      <c r="H201" s="25"/>
      <c r="I201" s="26">
        <f>I202</f>
        <v>0</v>
      </c>
      <c r="J201" s="26">
        <f>J202+J205</f>
        <v>2309454.3</v>
      </c>
      <c r="K201" s="270">
        <f>K202+K205</f>
        <v>2309454.3</v>
      </c>
    </row>
    <row r="202" spans="1:11" ht="15.75">
      <c r="A202" s="269" t="s">
        <v>208</v>
      </c>
      <c r="B202" s="25" t="s">
        <v>135</v>
      </c>
      <c r="C202" s="25" t="s">
        <v>209</v>
      </c>
      <c r="D202" s="25"/>
      <c r="E202" s="25"/>
      <c r="F202" s="25"/>
      <c r="G202" s="25"/>
      <c r="H202" s="25"/>
      <c r="I202" s="26">
        <f>SUM(I203:I204)</f>
        <v>0</v>
      </c>
      <c r="J202" s="26">
        <f>SUM(J203:J204)</f>
        <v>1274454.3</v>
      </c>
      <c r="K202" s="270">
        <f>SUM(K203:K204)</f>
        <v>1274454.2999999998</v>
      </c>
    </row>
    <row r="203" spans="1:11" ht="117" customHeight="1">
      <c r="A203" s="80" t="s">
        <v>584</v>
      </c>
      <c r="B203" s="22" t="s">
        <v>135</v>
      </c>
      <c r="C203" s="22" t="s">
        <v>209</v>
      </c>
      <c r="D203" s="22" t="s">
        <v>238</v>
      </c>
      <c r="E203" s="22" t="s">
        <v>71</v>
      </c>
      <c r="F203" s="22" t="s">
        <v>72</v>
      </c>
      <c r="G203" s="22" t="s">
        <v>583</v>
      </c>
      <c r="H203" s="22" t="s">
        <v>114</v>
      </c>
      <c r="I203" s="120"/>
      <c r="J203" s="143">
        <v>1143275.3</v>
      </c>
      <c r="K203" s="429">
        <v>1145621.4</v>
      </c>
    </row>
    <row r="204" spans="1:11" ht="109.5" customHeight="1">
      <c r="A204" s="80" t="s">
        <v>584</v>
      </c>
      <c r="B204" s="23" t="s">
        <v>135</v>
      </c>
      <c r="C204" s="23" t="s">
        <v>209</v>
      </c>
      <c r="D204" s="23" t="s">
        <v>238</v>
      </c>
      <c r="E204" s="23" t="s">
        <v>61</v>
      </c>
      <c r="F204" s="23" t="s">
        <v>72</v>
      </c>
      <c r="G204" s="23" t="s">
        <v>583</v>
      </c>
      <c r="H204" s="23" t="s">
        <v>114</v>
      </c>
      <c r="I204" s="122"/>
      <c r="J204" s="159">
        <v>131179</v>
      </c>
      <c r="K204" s="246">
        <v>128832.9</v>
      </c>
    </row>
    <row r="205" spans="1:11" ht="15.75">
      <c r="A205" s="269" t="s">
        <v>344</v>
      </c>
      <c r="B205" s="25" t="s">
        <v>135</v>
      </c>
      <c r="C205" s="25" t="s">
        <v>343</v>
      </c>
      <c r="D205" s="25"/>
      <c r="E205" s="25"/>
      <c r="F205" s="25"/>
      <c r="G205" s="25"/>
      <c r="H205" s="25"/>
      <c r="I205" s="26">
        <f>SUM(I206:I209)</f>
        <v>-275.2</v>
      </c>
      <c r="J205" s="26">
        <f>SUM(J206:J208)</f>
        <v>1035000</v>
      </c>
      <c r="K205" s="270">
        <f>SUM(K206:K208)</f>
        <v>1035000</v>
      </c>
    </row>
    <row r="206" spans="1:11" ht="100.5" customHeight="1">
      <c r="A206" s="94" t="s">
        <v>582</v>
      </c>
      <c r="B206" s="22" t="s">
        <v>135</v>
      </c>
      <c r="C206" s="22" t="s">
        <v>343</v>
      </c>
      <c r="D206" s="22" t="s">
        <v>167</v>
      </c>
      <c r="E206" s="22" t="s">
        <v>122</v>
      </c>
      <c r="F206" s="22" t="s">
        <v>537</v>
      </c>
      <c r="G206" s="22" t="s">
        <v>585</v>
      </c>
      <c r="H206" s="22" t="s">
        <v>114</v>
      </c>
      <c r="I206" s="120"/>
      <c r="J206" s="143">
        <v>1035000</v>
      </c>
      <c r="K206" s="440">
        <v>1035000</v>
      </c>
    </row>
    <row r="207" spans="1:11" ht="63" customHeight="1">
      <c r="A207" s="86" t="s">
        <v>1040</v>
      </c>
      <c r="B207" s="22" t="s">
        <v>135</v>
      </c>
      <c r="C207" s="22" t="s">
        <v>343</v>
      </c>
      <c r="D207" s="22" t="s">
        <v>19</v>
      </c>
      <c r="E207" s="22" t="s">
        <v>71</v>
      </c>
      <c r="F207" s="22" t="s">
        <v>123</v>
      </c>
      <c r="G207" s="22" t="s">
        <v>1072</v>
      </c>
      <c r="H207" s="22" t="s">
        <v>169</v>
      </c>
      <c r="I207" s="120"/>
      <c r="J207" s="143"/>
      <c r="K207" s="442"/>
    </row>
    <row r="208" spans="1:11" ht="81.75" customHeight="1" thickBot="1">
      <c r="A208" s="100" t="s">
        <v>988</v>
      </c>
      <c r="B208" s="27" t="s">
        <v>135</v>
      </c>
      <c r="C208" s="27" t="s">
        <v>343</v>
      </c>
      <c r="D208" s="27" t="s">
        <v>19</v>
      </c>
      <c r="E208" s="27" t="s">
        <v>71</v>
      </c>
      <c r="F208" s="27" t="s">
        <v>249</v>
      </c>
      <c r="G208" s="27" t="s">
        <v>1073</v>
      </c>
      <c r="H208" s="27" t="s">
        <v>169</v>
      </c>
      <c r="I208" s="121"/>
      <c r="J208" s="134"/>
      <c r="K208" s="443"/>
    </row>
    <row r="209" spans="1:11" ht="32.25" thickBot="1">
      <c r="A209" s="28" t="s">
        <v>118</v>
      </c>
      <c r="B209" s="29" t="s">
        <v>117</v>
      </c>
      <c r="C209" s="29"/>
      <c r="D209" s="29"/>
      <c r="E209" s="29"/>
      <c r="F209" s="29"/>
      <c r="G209" s="29"/>
      <c r="H209" s="29"/>
      <c r="I209" s="157">
        <f>I210</f>
        <v>-275.2</v>
      </c>
      <c r="J209" s="157">
        <f>J210+J219</f>
        <v>4000220</v>
      </c>
      <c r="K209" s="30">
        <f>K210+K219</f>
        <v>4000490</v>
      </c>
    </row>
    <row r="210" spans="1:11" ht="15.75">
      <c r="A210" s="32" t="s">
        <v>295</v>
      </c>
      <c r="B210" s="31" t="s">
        <v>117</v>
      </c>
      <c r="C210" s="31" t="s">
        <v>296</v>
      </c>
      <c r="D210" s="31"/>
      <c r="E210" s="31"/>
      <c r="F210" s="31"/>
      <c r="G210" s="31"/>
      <c r="H210" s="31"/>
      <c r="I210" s="156">
        <f>SUM(I212:I216)</f>
        <v>-275.2</v>
      </c>
      <c r="J210" s="156">
        <f>SUM(J211,J215,J217)</f>
        <v>3998220</v>
      </c>
      <c r="K210" s="268">
        <f>SUM(K211,K215,K217)</f>
        <v>3998490</v>
      </c>
    </row>
    <row r="211" spans="1:11" ht="47.25">
      <c r="A211" s="269" t="s">
        <v>660</v>
      </c>
      <c r="B211" s="25" t="s">
        <v>117</v>
      </c>
      <c r="C211" s="25" t="s">
        <v>134</v>
      </c>
      <c r="D211" s="25"/>
      <c r="E211" s="25"/>
      <c r="F211" s="25"/>
      <c r="G211" s="25"/>
      <c r="H211" s="25"/>
      <c r="I211" s="26"/>
      <c r="J211" s="26">
        <f>SUM(J212:J214)</f>
        <v>3993000</v>
      </c>
      <c r="K211" s="270">
        <f>SUM(K212:K214)</f>
        <v>3993000</v>
      </c>
    </row>
    <row r="212" spans="1:11" ht="110.25">
      <c r="A212" s="33" t="s">
        <v>587</v>
      </c>
      <c r="B212" s="23" t="s">
        <v>117</v>
      </c>
      <c r="C212" s="23" t="s">
        <v>134</v>
      </c>
      <c r="D212" s="23" t="s">
        <v>308</v>
      </c>
      <c r="E212" s="23" t="s">
        <v>71</v>
      </c>
      <c r="F212" s="23" t="s">
        <v>72</v>
      </c>
      <c r="G212" s="23" t="s">
        <v>588</v>
      </c>
      <c r="H212" s="22" t="s">
        <v>168</v>
      </c>
      <c r="I212" s="120">
        <v>-216</v>
      </c>
      <c r="J212" s="143">
        <v>3687757.6</v>
      </c>
      <c r="K212" s="147">
        <v>3687757.6</v>
      </c>
    </row>
    <row r="213" spans="1:11" ht="63">
      <c r="A213" s="33" t="s">
        <v>652</v>
      </c>
      <c r="B213" s="23" t="s">
        <v>117</v>
      </c>
      <c r="C213" s="23" t="s">
        <v>134</v>
      </c>
      <c r="D213" s="23" t="s">
        <v>308</v>
      </c>
      <c r="E213" s="23" t="s">
        <v>71</v>
      </c>
      <c r="F213" s="23" t="s">
        <v>72</v>
      </c>
      <c r="G213" s="23" t="s">
        <v>588</v>
      </c>
      <c r="H213" s="22" t="s">
        <v>169</v>
      </c>
      <c r="I213" s="120">
        <v>-53.2</v>
      </c>
      <c r="J213" s="143">
        <v>305242.4</v>
      </c>
      <c r="K213" s="147">
        <v>305242.4</v>
      </c>
    </row>
    <row r="214" spans="1:11" ht="47.25">
      <c r="A214" s="33" t="s">
        <v>488</v>
      </c>
      <c r="B214" s="23" t="s">
        <v>117</v>
      </c>
      <c r="C214" s="23" t="s">
        <v>134</v>
      </c>
      <c r="D214" s="23" t="s">
        <v>308</v>
      </c>
      <c r="E214" s="23" t="s">
        <v>71</v>
      </c>
      <c r="F214" s="23" t="s">
        <v>72</v>
      </c>
      <c r="G214" s="23" t="s">
        <v>588</v>
      </c>
      <c r="H214" s="22" t="s">
        <v>170</v>
      </c>
      <c r="I214" s="120">
        <v>-6</v>
      </c>
      <c r="J214" s="143"/>
      <c r="K214" s="147"/>
    </row>
    <row r="215" spans="1:11" ht="27.75" customHeight="1">
      <c r="A215" s="290" t="s">
        <v>661</v>
      </c>
      <c r="B215" s="263" t="s">
        <v>117</v>
      </c>
      <c r="C215" s="263" t="s">
        <v>278</v>
      </c>
      <c r="D215" s="192"/>
      <c r="E215" s="192"/>
      <c r="F215" s="192"/>
      <c r="G215" s="192"/>
      <c r="H215" s="192"/>
      <c r="I215" s="264"/>
      <c r="J215" s="427">
        <f>J216</f>
        <v>5220</v>
      </c>
      <c r="K215" s="291">
        <f>K216</f>
        <v>5490</v>
      </c>
    </row>
    <row r="216" spans="1:11" ht="50.25" customHeight="1">
      <c r="A216" s="80" t="s">
        <v>981</v>
      </c>
      <c r="B216" s="22" t="s">
        <v>117</v>
      </c>
      <c r="C216" s="22" t="s">
        <v>278</v>
      </c>
      <c r="D216" s="22" t="s">
        <v>589</v>
      </c>
      <c r="E216" s="22" t="s">
        <v>122</v>
      </c>
      <c r="F216" s="22" t="s">
        <v>537</v>
      </c>
      <c r="G216" s="22" t="s">
        <v>590</v>
      </c>
      <c r="H216" s="22" t="s">
        <v>54</v>
      </c>
      <c r="I216" s="120"/>
      <c r="J216" s="143">
        <v>5220</v>
      </c>
      <c r="K216" s="246">
        <v>5490</v>
      </c>
    </row>
    <row r="217" spans="1:11" ht="19.5" customHeight="1">
      <c r="A217" s="290" t="s">
        <v>330</v>
      </c>
      <c r="B217" s="263" t="s">
        <v>117</v>
      </c>
      <c r="C217" s="263" t="s">
        <v>331</v>
      </c>
      <c r="D217" s="192"/>
      <c r="E217" s="192"/>
      <c r="F217" s="192"/>
      <c r="G217" s="192"/>
      <c r="H217" s="192"/>
      <c r="I217" s="264"/>
      <c r="J217" s="427">
        <f>J218</f>
        <v>0</v>
      </c>
      <c r="K217" s="291">
        <f>K218</f>
        <v>0</v>
      </c>
    </row>
    <row r="218" spans="1:11" ht="159" customHeight="1">
      <c r="A218" s="424" t="s">
        <v>1164</v>
      </c>
      <c r="B218" s="22" t="s">
        <v>117</v>
      </c>
      <c r="C218" s="22" t="s">
        <v>331</v>
      </c>
      <c r="D218" s="22" t="s">
        <v>167</v>
      </c>
      <c r="E218" s="22" t="s">
        <v>122</v>
      </c>
      <c r="F218" s="22" t="s">
        <v>537</v>
      </c>
      <c r="G218" s="22" t="s">
        <v>667</v>
      </c>
      <c r="H218" s="22" t="s">
        <v>170</v>
      </c>
      <c r="I218" s="120"/>
      <c r="J218" s="143"/>
      <c r="K218" s="44"/>
    </row>
    <row r="219" spans="1:11" ht="15.75">
      <c r="A219" s="373" t="s">
        <v>263</v>
      </c>
      <c r="B219" s="263" t="s">
        <v>117</v>
      </c>
      <c r="C219" s="263" t="s">
        <v>264</v>
      </c>
      <c r="D219" s="263"/>
      <c r="E219" s="263"/>
      <c r="F219" s="263"/>
      <c r="G219" s="263"/>
      <c r="H219" s="263"/>
      <c r="I219" s="367"/>
      <c r="J219" s="427">
        <f>J220</f>
        <v>2000</v>
      </c>
      <c r="K219" s="444">
        <f>K220</f>
        <v>2000</v>
      </c>
    </row>
    <row r="220" spans="1:11" ht="15.75">
      <c r="A220" s="373" t="s">
        <v>330</v>
      </c>
      <c r="B220" s="263" t="s">
        <v>117</v>
      </c>
      <c r="C220" s="263" t="s">
        <v>343</v>
      </c>
      <c r="D220" s="263"/>
      <c r="E220" s="263"/>
      <c r="F220" s="263"/>
      <c r="G220" s="263"/>
      <c r="H220" s="263"/>
      <c r="I220" s="367"/>
      <c r="J220" s="427">
        <f>SUM(J221:J221)</f>
        <v>2000</v>
      </c>
      <c r="K220" s="427">
        <f>SUM(K221:K221)</f>
        <v>2000</v>
      </c>
    </row>
    <row r="221" spans="1:11" ht="64.5" customHeight="1">
      <c r="A221" s="33" t="s">
        <v>1213</v>
      </c>
      <c r="B221" s="22" t="s">
        <v>117</v>
      </c>
      <c r="C221" s="22" t="s">
        <v>343</v>
      </c>
      <c r="D221" s="22" t="s">
        <v>19</v>
      </c>
      <c r="E221" s="22" t="s">
        <v>71</v>
      </c>
      <c r="F221" s="22" t="s">
        <v>123</v>
      </c>
      <c r="G221" s="22" t="s">
        <v>1208</v>
      </c>
      <c r="H221" s="22" t="s">
        <v>169</v>
      </c>
      <c r="I221" s="120"/>
      <c r="J221" s="143">
        <v>2000</v>
      </c>
      <c r="K221" s="440">
        <v>2000</v>
      </c>
    </row>
    <row r="222" spans="1:11" ht="32.25" thickBot="1">
      <c r="A222" s="369" t="s">
        <v>258</v>
      </c>
      <c r="B222" s="370" t="s">
        <v>306</v>
      </c>
      <c r="C222" s="370"/>
      <c r="D222" s="370"/>
      <c r="E222" s="370"/>
      <c r="F222" s="370"/>
      <c r="G222" s="370"/>
      <c r="H222" s="370"/>
      <c r="I222" s="371">
        <f>I224</f>
        <v>1400</v>
      </c>
      <c r="J222" s="371">
        <f>J223+J227</f>
        <v>1328234.02</v>
      </c>
      <c r="K222" s="372">
        <f>K223+K227</f>
        <v>1328234.02</v>
      </c>
    </row>
    <row r="223" spans="1:11" ht="15.75">
      <c r="A223" s="32" t="s">
        <v>295</v>
      </c>
      <c r="B223" s="208" t="s">
        <v>306</v>
      </c>
      <c r="C223" s="208" t="s">
        <v>296</v>
      </c>
      <c r="D223" s="208"/>
      <c r="E223" s="208"/>
      <c r="F223" s="208"/>
      <c r="G223" s="208"/>
      <c r="H223" s="208"/>
      <c r="I223" s="209"/>
      <c r="J223" s="209">
        <f>J224</f>
        <v>1328234.02</v>
      </c>
      <c r="K223" s="292">
        <f>K224</f>
        <v>1328234.02</v>
      </c>
    </row>
    <row r="224" spans="1:11" ht="47.25">
      <c r="A224" s="269" t="s">
        <v>660</v>
      </c>
      <c r="B224" s="25" t="s">
        <v>306</v>
      </c>
      <c r="C224" s="25" t="s">
        <v>134</v>
      </c>
      <c r="D224" s="25"/>
      <c r="E224" s="25"/>
      <c r="F224" s="25"/>
      <c r="G224" s="25"/>
      <c r="H224" s="25"/>
      <c r="I224" s="26">
        <f>SUM(I225:I226)</f>
        <v>1400</v>
      </c>
      <c r="J224" s="26">
        <f>SUM(J225:J226)</f>
        <v>1328234.02</v>
      </c>
      <c r="K224" s="270">
        <f>SUM(K225:K226)</f>
        <v>1328234.02</v>
      </c>
    </row>
    <row r="225" spans="1:11" ht="94.5">
      <c r="A225" s="80" t="s">
        <v>380</v>
      </c>
      <c r="B225" s="23" t="s">
        <v>306</v>
      </c>
      <c r="C225" s="23" t="s">
        <v>134</v>
      </c>
      <c r="D225" s="23" t="s">
        <v>123</v>
      </c>
      <c r="E225" s="23" t="s">
        <v>61</v>
      </c>
      <c r="F225" s="23" t="s">
        <v>123</v>
      </c>
      <c r="G225" s="23" t="s">
        <v>591</v>
      </c>
      <c r="H225" s="22" t="s">
        <v>168</v>
      </c>
      <c r="I225" s="120"/>
      <c r="J225" s="143">
        <v>1101757.62</v>
      </c>
      <c r="K225" s="147">
        <v>1101757.62</v>
      </c>
    </row>
    <row r="226" spans="1:11" ht="48" customHeight="1">
      <c r="A226" s="80" t="s">
        <v>637</v>
      </c>
      <c r="B226" s="23" t="s">
        <v>306</v>
      </c>
      <c r="C226" s="23" t="s">
        <v>134</v>
      </c>
      <c r="D226" s="23" t="s">
        <v>123</v>
      </c>
      <c r="E226" s="23" t="s">
        <v>61</v>
      </c>
      <c r="F226" s="23" t="s">
        <v>123</v>
      </c>
      <c r="G226" s="23" t="s">
        <v>591</v>
      </c>
      <c r="H226" s="22" t="s">
        <v>169</v>
      </c>
      <c r="I226" s="120">
        <v>1400</v>
      </c>
      <c r="J226" s="143">
        <v>226476.4</v>
      </c>
      <c r="K226" s="147">
        <v>226476.4</v>
      </c>
    </row>
    <row r="227" spans="1:12" ht="15.75">
      <c r="A227" s="269" t="s">
        <v>263</v>
      </c>
      <c r="B227" s="25" t="s">
        <v>306</v>
      </c>
      <c r="C227" s="25" t="s">
        <v>264</v>
      </c>
      <c r="D227" s="192"/>
      <c r="E227" s="192"/>
      <c r="F227" s="192"/>
      <c r="G227" s="192"/>
      <c r="H227" s="192"/>
      <c r="I227" s="264"/>
      <c r="J227" s="427">
        <f>J228</f>
        <v>0</v>
      </c>
      <c r="K227" s="291">
        <f>K228</f>
        <v>0</v>
      </c>
      <c r="L227" s="558"/>
    </row>
    <row r="228" spans="1:12" ht="15.75">
      <c r="A228" s="269" t="s">
        <v>330</v>
      </c>
      <c r="B228" s="25" t="s">
        <v>306</v>
      </c>
      <c r="C228" s="25" t="s">
        <v>343</v>
      </c>
      <c r="D228" s="25"/>
      <c r="E228" s="25"/>
      <c r="F228" s="25"/>
      <c r="G228" s="25"/>
      <c r="H228" s="25"/>
      <c r="I228" s="26">
        <f>I229</f>
        <v>0</v>
      </c>
      <c r="J228" s="26">
        <f>J229+J230</f>
        <v>0</v>
      </c>
      <c r="K228" s="270">
        <f>K229+K230</f>
        <v>0</v>
      </c>
      <c r="L228" s="558"/>
    </row>
    <row r="229" spans="1:14" ht="61.5" customHeight="1">
      <c r="A229" s="33" t="s">
        <v>984</v>
      </c>
      <c r="B229" s="22" t="s">
        <v>306</v>
      </c>
      <c r="C229" s="22" t="s">
        <v>343</v>
      </c>
      <c r="D229" s="22" t="s">
        <v>19</v>
      </c>
      <c r="E229" s="22" t="s">
        <v>71</v>
      </c>
      <c r="F229" s="22" t="s">
        <v>72</v>
      </c>
      <c r="G229" s="22" t="s">
        <v>945</v>
      </c>
      <c r="H229" s="22" t="s">
        <v>169</v>
      </c>
      <c r="I229" s="120"/>
      <c r="J229" s="143"/>
      <c r="K229" s="440"/>
      <c r="L229" s="206"/>
      <c r="M229" s="213"/>
      <c r="N229" s="213"/>
    </row>
    <row r="230" spans="1:14" ht="64.5" customHeight="1" thickBot="1">
      <c r="A230" s="86" t="s">
        <v>1038</v>
      </c>
      <c r="B230" s="27" t="s">
        <v>306</v>
      </c>
      <c r="C230" s="27" t="s">
        <v>343</v>
      </c>
      <c r="D230" s="27" t="s">
        <v>19</v>
      </c>
      <c r="E230" s="27" t="s">
        <v>71</v>
      </c>
      <c r="F230" s="27" t="s">
        <v>123</v>
      </c>
      <c r="G230" s="27" t="s">
        <v>1074</v>
      </c>
      <c r="H230" s="27" t="s">
        <v>169</v>
      </c>
      <c r="I230" s="121"/>
      <c r="J230" s="134"/>
      <c r="K230" s="445"/>
      <c r="L230" s="206"/>
      <c r="M230" s="213"/>
      <c r="N230" s="213"/>
    </row>
    <row r="231" spans="1:14" ht="16.5" thickBot="1">
      <c r="A231" s="28" t="s">
        <v>1369</v>
      </c>
      <c r="B231" s="29"/>
      <c r="C231" s="29"/>
      <c r="D231" s="29"/>
      <c r="E231" s="29"/>
      <c r="F231" s="29"/>
      <c r="G231" s="29"/>
      <c r="H231" s="29"/>
      <c r="I231" s="157" t="e">
        <f>I11+#REF!+I133+I145+I209+I222</f>
        <v>#REF!</v>
      </c>
      <c r="J231" s="157">
        <f>J11+J133+J145+J209+J222</f>
        <v>300713464.4</v>
      </c>
      <c r="K231" s="30">
        <f>K11+K133+K145+K209+K222</f>
        <v>295502372.1</v>
      </c>
      <c r="L231" s="558"/>
      <c r="M231" s="214"/>
      <c r="N231" s="215"/>
    </row>
    <row r="232" ht="15">
      <c r="K232" s="24"/>
    </row>
    <row r="233" ht="15">
      <c r="K233" s="24"/>
    </row>
    <row r="234" ht="15">
      <c r="K234" s="24"/>
    </row>
    <row r="235" ht="15">
      <c r="K235" s="24"/>
    </row>
    <row r="236" ht="15">
      <c r="K236" s="24"/>
    </row>
    <row r="237" ht="15">
      <c r="K237" s="24"/>
    </row>
    <row r="238" ht="15">
      <c r="K238" s="24"/>
    </row>
    <row r="239" ht="15">
      <c r="K239" s="24"/>
    </row>
    <row r="240" ht="15">
      <c r="K240" s="24"/>
    </row>
    <row r="241" ht="15">
      <c r="K241" s="24"/>
    </row>
    <row r="242" ht="15">
      <c r="K242" s="24"/>
    </row>
    <row r="243" ht="15">
      <c r="K243" s="24"/>
    </row>
    <row r="244" ht="15">
      <c r="K244" s="24"/>
    </row>
    <row r="245" ht="15">
      <c r="K245" s="24"/>
    </row>
    <row r="246" ht="15">
      <c r="K246" s="24"/>
    </row>
    <row r="247" ht="15">
      <c r="K247" s="24"/>
    </row>
    <row r="248" ht="15">
      <c r="K248" s="24"/>
    </row>
    <row r="249" ht="15">
      <c r="K249" s="24"/>
    </row>
    <row r="250" ht="15">
      <c r="K250" s="24"/>
    </row>
    <row r="251" ht="15">
      <c r="K251" s="24"/>
    </row>
    <row r="252" ht="15">
      <c r="K252" s="24"/>
    </row>
    <row r="253" ht="15">
      <c r="K253" s="24"/>
    </row>
    <row r="254" ht="15">
      <c r="K254" s="24"/>
    </row>
    <row r="255" ht="15">
      <c r="K255" s="24"/>
    </row>
    <row r="256" ht="15">
      <c r="K256" s="24"/>
    </row>
    <row r="257" ht="15">
      <c r="K257" s="24"/>
    </row>
    <row r="258" ht="15">
      <c r="K258" s="24"/>
    </row>
    <row r="259" ht="15">
      <c r="K259" s="24"/>
    </row>
    <row r="260" ht="15">
      <c r="K260" s="24"/>
    </row>
    <row r="261" ht="15">
      <c r="K261" s="24"/>
    </row>
    <row r="262" ht="15">
      <c r="K262" s="24"/>
    </row>
    <row r="263" ht="15">
      <c r="K263" s="24"/>
    </row>
    <row r="264" ht="15">
      <c r="K264" s="24"/>
    </row>
    <row r="265" ht="15">
      <c r="K265" s="24"/>
    </row>
    <row r="266" ht="15">
      <c r="K266" s="24"/>
    </row>
    <row r="267" ht="15">
      <c r="K267" s="24"/>
    </row>
    <row r="268" ht="15">
      <c r="K268" s="24"/>
    </row>
    <row r="269" ht="15">
      <c r="K269" s="24"/>
    </row>
    <row r="270" ht="15">
      <c r="K270" s="24"/>
    </row>
    <row r="271" ht="15">
      <c r="K271" s="24"/>
    </row>
    <row r="272" ht="15">
      <c r="K272" s="24"/>
    </row>
    <row r="273" ht="15">
      <c r="K273" s="24"/>
    </row>
  </sheetData>
  <sheetProtection/>
  <mergeCells count="10">
    <mergeCell ref="B1:K1"/>
    <mergeCell ref="B2:K2"/>
    <mergeCell ref="B3:K3"/>
    <mergeCell ref="A5:K6"/>
    <mergeCell ref="A8:A9"/>
    <mergeCell ref="B8:B9"/>
    <mergeCell ref="C8:C9"/>
    <mergeCell ref="D8:G8"/>
    <mergeCell ref="H8:H9"/>
    <mergeCell ref="I8:K8"/>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Владелец</dc:creator>
  <cp:keywords/>
  <dc:description/>
  <cp:lastModifiedBy>Владелец</cp:lastModifiedBy>
  <cp:lastPrinted>2019-07-31T10:49:54Z</cp:lastPrinted>
  <dcterms:created xsi:type="dcterms:W3CDTF">2012-10-04T08:08:03Z</dcterms:created>
  <dcterms:modified xsi:type="dcterms:W3CDTF">2019-07-31T13:52:22Z</dcterms:modified>
  <cp:category/>
  <cp:version/>
  <cp:contentType/>
  <cp:contentStatus/>
</cp:coreProperties>
</file>