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2" activeTab="7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№2'!$A$1:$H$204</definedName>
    <definedName name="_xlnm.Print_Area" localSheetId="2">'Приложение №3'!$A$1:$C$98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5">'Приложение №6'!$A$1:$F$309</definedName>
    <definedName name="_xlnm.Print_Area" localSheetId="6">'Приложение №7'!$A$1:$H$285</definedName>
    <definedName name="_xlnm.Print_Area" localSheetId="7">'Приложение №8'!$A$1:$K$276</definedName>
    <definedName name="_xlnm.Print_Area" localSheetId="8">'Приложение №9'!$A$1:$K$265</definedName>
  </definedNames>
  <calcPr fullCalcOnLoad="1"/>
</workbook>
</file>

<file path=xl/sharedStrings.xml><?xml version="1.0" encoding="utf-8"?>
<sst xmlns="http://schemas.openxmlformats.org/spreadsheetml/2006/main" count="5746" uniqueCount="1556">
  <si>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</si>
  <si>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</si>
  <si>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</si>
  <si>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</si>
  <si>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</si>
  <si>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</si>
  <si>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</si>
  <si>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</si>
  <si>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</si>
  <si>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</si>
  <si>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</si>
  <si>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</si>
  <si>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</si>
  <si>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</si>
  <si>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</si>
  <si>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</si>
  <si>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</si>
  <si>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</si>
  <si>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</si>
  <si>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</si>
  <si>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</si>
  <si>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</si>
  <si>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</si>
  <si>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</si>
  <si>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</si>
  <si>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</si>
  <si>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</si>
  <si>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</si>
  <si>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</si>
  <si>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</si>
  <si>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</si>
  <si>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</si>
  <si>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</si>
  <si>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</si>
  <si>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</si>
  <si>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</si>
  <si>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</si>
  <si>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</si>
  <si>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</si>
  <si>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</si>
  <si>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</si>
  <si>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</si>
  <si>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</si>
  <si>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</si>
  <si>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</si>
  <si>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</si>
  <si>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</si>
  <si>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</si>
  <si>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</si>
  <si>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</si>
  <si>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</si>
  <si>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</si>
  <si>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</si>
  <si>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</si>
  <si>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</si>
  <si>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</si>
  <si>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</si>
  <si>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</si>
  <si>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</si>
  <si>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</si>
  <si>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</si>
  <si>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</si>
  <si>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909 1 13 02995 05 0000 130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</si>
  <si>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</si>
  <si>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</si>
  <si>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</si>
  <si>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</si>
  <si>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</si>
  <si>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</si>
  <si>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</si>
  <si>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</si>
  <si>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</si>
  <si>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</si>
  <si>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</si>
  <si>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</si>
  <si>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</si>
  <si>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</si>
  <si>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</si>
  <si>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</si>
  <si>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</si>
  <si>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</si>
  <si>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</si>
  <si>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</si>
  <si>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</si>
  <si>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</si>
  <si>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</si>
  <si>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</si>
  <si>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</si>
  <si>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</si>
  <si>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</si>
  <si>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</si>
  <si>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</si>
  <si>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</si>
  <si>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</si>
  <si>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</si>
  <si>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</si>
  <si>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</si>
  <si>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</si>
  <si>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</si>
  <si>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</si>
  <si>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</si>
  <si>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</si>
  <si>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</si>
  <si>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</si>
  <si>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</si>
  <si>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</si>
  <si>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</si>
  <si>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</si>
  <si>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</si>
  <si>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</si>
  <si>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</si>
  <si>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</si>
  <si>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</si>
  <si>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</si>
  <si>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</si>
  <si>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</si>
  <si>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</si>
  <si>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</si>
  <si>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</si>
  <si>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</si>
  <si>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</si>
  <si>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</si>
  <si>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</si>
  <si>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</si>
  <si>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</si>
  <si>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</si>
  <si>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</si>
  <si>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</si>
  <si>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</si>
  <si>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</si>
  <si>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</si>
  <si>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</si>
  <si>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</si>
  <si>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</si>
  <si>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</si>
  <si>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</si>
  <si>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</si>
  <si>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</si>
  <si>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</si>
  <si>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</si>
  <si>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</si>
  <si>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</si>
  <si>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</si>
  <si>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</si>
  <si>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</si>
  <si>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</si>
  <si>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</si>
  <si>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</si>
  <si>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</si>
  <si>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</si>
  <si>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</si>
  <si>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</si>
  <si>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</si>
  <si>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</si>
  <si>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</si>
  <si>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</si>
  <si>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</si>
  <si>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</si>
  <si>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</si>
  <si>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</si>
  <si>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</si>
  <si>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</si>
  <si>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</si>
  <si>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</si>
  <si>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</si>
  <si>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</si>
  <si>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</si>
  <si>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</si>
  <si>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</si>
  <si>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</si>
  <si>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</si>
  <si>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</si>
  <si>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</si>
  <si>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</si>
  <si>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</si>
  <si>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</si>
  <si>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</si>
  <si>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</si>
  <si>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</si>
  <si>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</si>
  <si>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</si>
  <si>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</si>
  <si>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</si>
  <si>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</si>
  <si>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</si>
  <si>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</si>
  <si>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</si>
  <si>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</si>
  <si>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</si>
  <si>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</si>
  <si>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</si>
  <si>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</si>
  <si>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</si>
  <si>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</si>
  <si>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</si>
  <si>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</si>
  <si>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</si>
  <si>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</si>
  <si>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</si>
  <si>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</si>
  <si>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</si>
  <si>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</si>
  <si>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</si>
  <si>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</si>
  <si>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</si>
  <si>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</si>
  <si>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</si>
  <si>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</si>
  <si>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</si>
  <si>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</si>
  <si>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</si>
  <si>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</si>
  <si>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</si>
  <si>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</si>
  <si>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</si>
  <si>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</si>
  <si>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</si>
  <si>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</si>
  <si>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</si>
  <si>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</si>
  <si>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</si>
  <si>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</si>
  <si>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</si>
  <si>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</si>
  <si>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</si>
  <si>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</si>
  <si>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</si>
  <si>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</si>
  <si>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</si>
  <si>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</si>
  <si>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</si>
  <si>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</si>
  <si>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</si>
  <si>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</si>
  <si>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</si>
  <si>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</si>
  <si>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</si>
  <si>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</si>
  <si>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</si>
  <si>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</si>
  <si>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</si>
  <si>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</si>
  <si>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</si>
  <si>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</si>
  <si>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</si>
  <si>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</si>
  <si>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</si>
  <si>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</si>
  <si>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</si>
  <si>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</si>
  <si>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</si>
  <si>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</si>
  <si>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</si>
  <si>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</si>
  <si>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</si>
  <si>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</si>
  <si>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</si>
  <si>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</si>
  <si>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</si>
  <si>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</si>
  <si>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</si>
  <si>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</si>
  <si>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</si>
  <si>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</si>
  <si>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</si>
  <si>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</si>
  <si>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</si>
  <si>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</si>
  <si>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</si>
  <si>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</si>
  <si>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</si>
  <si>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</si>
  <si>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</si>
  <si>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</si>
  <si>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</si>
  <si>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</si>
  <si>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</si>
  <si>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</si>
  <si>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</si>
  <si>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</si>
  <si>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</si>
  <si>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</si>
  <si>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</si>
  <si>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</si>
  <si>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</si>
  <si>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</si>
  <si>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</si>
  <si>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</si>
  <si>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</si>
  <si>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</si>
  <si>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</si>
  <si>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</si>
  <si>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</si>
  <si>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</si>
  <si>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912</t>
  </si>
  <si>
    <t>Казенные учреждения образования</t>
  </si>
  <si>
    <t>12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</si>
  <si>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</si>
  <si>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</si>
  <si>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</si>
  <si>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</si>
  <si>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</si>
  <si>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</si>
  <si>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</si>
  <si>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</si>
  <si>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</si>
  <si>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</si>
  <si>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</si>
  <si>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</si>
  <si>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</si>
  <si>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</si>
  <si>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</si>
  <si>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</si>
  <si>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</si>
  <si>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</si>
  <si>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</si>
  <si>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</si>
  <si>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</si>
  <si>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</si>
  <si>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</si>
  <si>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</si>
  <si>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</si>
  <si>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</si>
  <si>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</si>
  <si>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</si>
  <si>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</si>
  <si>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</si>
  <si>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</si>
  <si>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</si>
  <si>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</si>
  <si>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</si>
  <si>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</si>
  <si>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</si>
  <si>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</si>
  <si>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</si>
  <si>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</si>
  <si>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</si>
  <si>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</si>
  <si>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</si>
  <si>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</si>
  <si>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</si>
  <si>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</si>
  <si>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</si>
  <si>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</si>
  <si>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</si>
  <si>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</si>
  <si>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</si>
  <si>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</si>
  <si>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</si>
  <si>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</si>
  <si>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</si>
  <si>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</si>
  <si>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</si>
  <si>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</si>
  <si>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</si>
  <si>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</si>
  <si>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</si>
  <si>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</si>
  <si>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</si>
  <si>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</si>
  <si>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</si>
  <si>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</si>
  <si>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</si>
  <si>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</si>
  <si>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</si>
  <si>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</si>
  <si>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</si>
  <si>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</si>
  <si>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</si>
  <si>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</si>
  <si>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</si>
  <si>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</si>
  <si>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</si>
  <si>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</si>
  <si>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</si>
  <si>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</si>
  <si>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</si>
  <si>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</si>
  <si>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</si>
  <si>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</si>
  <si>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</si>
  <si>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</si>
  <si>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</si>
  <si>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</si>
  <si>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</si>
  <si>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</si>
  <si>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</si>
  <si>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</si>
  <si>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</si>
  <si>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</si>
  <si>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</si>
  <si>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</si>
  <si>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</si>
  <si>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</si>
  <si>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</si>
  <si>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</si>
  <si>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</si>
  <si>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</si>
  <si>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</si>
  <si>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</si>
  <si>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</si>
  <si>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</si>
  <si>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</si>
  <si>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</si>
  <si>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</si>
  <si>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</si>
  <si>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</si>
  <si>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</si>
  <si>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</si>
  <si>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</si>
  <si>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</si>
  <si>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</si>
  <si>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</si>
  <si>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</si>
  <si>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</si>
  <si>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</si>
  <si>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</si>
  <si>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</si>
  <si>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</si>
  <si>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</si>
  <si>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</si>
  <si>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</si>
  <si>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</si>
  <si>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</si>
  <si>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</si>
  <si>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</si>
  <si>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</si>
  <si>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</si>
  <si>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</si>
  <si>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</si>
  <si>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</si>
  <si>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</si>
  <si>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</si>
  <si>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</si>
  <si>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</si>
  <si>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</si>
  <si>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</si>
  <si>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</si>
  <si>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</si>
  <si>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</si>
  <si>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</si>
  <si>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</si>
  <si>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</si>
  <si>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</si>
  <si>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</si>
  <si>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</si>
  <si>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</si>
  <si>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</si>
  <si>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</si>
  <si>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</si>
  <si>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</si>
  <si>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</si>
  <si>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</si>
  <si>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</si>
  <si>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</si>
  <si>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</si>
  <si>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</si>
  <si>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</si>
  <si>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</si>
  <si>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</si>
  <si>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</si>
  <si>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</si>
  <si>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</si>
  <si>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</si>
  <si>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</si>
  <si>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Основное мероприятие «Организация отдыха и оздоровления детей»</t>
  </si>
  <si>
    <t>Подпрограмма «Проведение комплексных мероприятий по борьбе с преступностью, противодействие коррупции»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</si>
  <si>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</si>
  <si>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</si>
  <si>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</si>
  <si>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</si>
  <si>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</si>
  <si>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</si>
  <si>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</si>
  <si>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</si>
  <si>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</si>
  <si>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</si>
  <si>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</si>
  <si>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</si>
  <si>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</si>
  <si>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</si>
  <si>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</si>
  <si>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</si>
  <si>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</si>
  <si>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</si>
  <si>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</si>
  <si>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</si>
  <si>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</si>
  <si>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</si>
  <si>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</si>
  <si>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</si>
  <si>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</si>
  <si>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</si>
  <si>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</si>
  <si>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</si>
  <si>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</si>
  <si>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</si>
  <si>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</si>
  <si>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</si>
  <si>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</si>
  <si>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</si>
  <si>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</si>
  <si>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</si>
  <si>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</si>
  <si>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</si>
  <si>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</si>
  <si>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</si>
  <si>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</si>
  <si>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</si>
  <si>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</si>
  <si>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</si>
  <si>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</si>
  <si>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</si>
  <si>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</si>
  <si>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</si>
  <si>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</si>
  <si>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</si>
  <si>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</si>
  <si>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</si>
  <si>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</si>
  <si>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</si>
  <si>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</si>
  <si>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</si>
  <si>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</si>
  <si>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</si>
  <si>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</si>
  <si>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</si>
  <si>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</si>
  <si>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</si>
  <si>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</si>
  <si>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</si>
  <si>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</si>
  <si>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</si>
  <si>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</si>
  <si>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</si>
  <si>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</si>
  <si>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</si>
  <si>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</si>
  <si>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</si>
  <si>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</si>
  <si>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</si>
  <si>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</si>
  <si>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</si>
  <si>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</si>
  <si>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</si>
  <si>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</si>
  <si>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</si>
  <si>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</si>
  <si>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</si>
  <si>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</si>
  <si>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</si>
  <si>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</si>
  <si>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</si>
  <si>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</si>
  <si>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</si>
  <si>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</si>
  <si>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</si>
  <si>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</si>
  <si>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</si>
  <si>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</si>
  <si>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</si>
  <si>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</si>
  <si>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</si>
  <si>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</si>
  <si>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</si>
  <si>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</si>
  <si>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</si>
  <si>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</si>
  <si>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</si>
  <si>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</si>
  <si>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</si>
  <si>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</si>
  <si>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</si>
  <si>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</si>
  <si>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</si>
  <si>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</si>
  <si>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</si>
  <si>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</si>
  <si>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</si>
  <si>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</si>
  <si>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</si>
  <si>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</si>
  <si>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</si>
  <si>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</si>
  <si>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</si>
  <si>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</si>
  <si>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</si>
  <si>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</si>
  <si>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</si>
  <si>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</si>
  <si>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</si>
  <si>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</si>
  <si>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</si>
  <si>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</si>
  <si>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</si>
  <si>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</si>
  <si>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</si>
  <si>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</si>
  <si>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</si>
  <si>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</si>
  <si>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</si>
  <si>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</si>
  <si>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</si>
  <si>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</si>
  <si>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</si>
  <si>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</si>
  <si>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</si>
  <si>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</si>
  <si>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</si>
  <si>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</si>
  <si>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</si>
  <si>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</si>
  <si>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</si>
  <si>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</si>
  <si>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</si>
  <si>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</si>
  <si>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</si>
  <si>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</si>
  <si>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</si>
  <si>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</si>
  <si>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</si>
  <si>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</si>
  <si>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</si>
  <si>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</si>
  <si>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</si>
  <si>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</si>
  <si>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</si>
  <si>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</si>
  <si>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</si>
  <si>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</si>
  <si>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</si>
  <si>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</si>
  <si>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</si>
  <si>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</si>
  <si>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</si>
  <si>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</si>
  <si>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</si>
  <si>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</si>
  <si>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Таблица 1</t>
  </si>
  <si>
    <t>Общая сумма</t>
  </si>
  <si>
    <t>2020 год</t>
  </si>
  <si>
    <t>2021 год</t>
  </si>
  <si>
    <t>2022 год</t>
  </si>
  <si>
    <t>Долг на 01.01.2020 г.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</si>
  <si>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</si>
  <si>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</si>
  <si>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</si>
  <si>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</si>
  <si>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</si>
  <si>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</si>
  <si>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</si>
  <si>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</si>
  <si>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</si>
  <si>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</si>
  <si>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</si>
  <si>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</si>
  <si>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</si>
  <si>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</si>
  <si>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</si>
  <si>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</si>
  <si>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</si>
  <si>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</si>
  <si>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</si>
  <si>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</si>
  <si>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</si>
  <si>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</si>
  <si>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</si>
  <si>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08 2 01 00300</t>
  </si>
  <si>
    <t>08 2 01 00310</t>
  </si>
  <si>
    <t>08 4 01 40020</t>
  </si>
  <si>
    <t>08 4 01 00280</t>
  </si>
  <si>
    <t>08 5 01 00330</t>
  </si>
  <si>
    <t>08 5 01 00350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</si>
  <si>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</si>
  <si>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</si>
  <si>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</si>
  <si>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</si>
  <si>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</si>
  <si>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</si>
  <si>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</si>
  <si>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</si>
  <si>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</si>
  <si>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</si>
  <si>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</si>
  <si>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</si>
  <si>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</si>
  <si>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</si>
  <si>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</si>
  <si>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</si>
  <si>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</si>
  <si>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</si>
  <si>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</si>
  <si>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</si>
  <si>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</si>
  <si>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</si>
  <si>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</si>
  <si>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</si>
  <si>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</si>
  <si>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</si>
  <si>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</si>
  <si>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</si>
  <si>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</si>
  <si>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</si>
  <si>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</si>
  <si>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</si>
  <si>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</si>
  <si>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</si>
  <si>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</si>
  <si>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</si>
  <si>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</si>
  <si>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</si>
  <si>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</si>
  <si>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</si>
  <si>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</si>
  <si>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</si>
  <si>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</si>
  <si>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</si>
  <si>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</si>
  <si>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</si>
  <si>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</si>
  <si>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</si>
  <si>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</si>
  <si>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</si>
  <si>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</si>
  <si>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</si>
  <si>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</si>
  <si>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</si>
  <si>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</si>
  <si>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</si>
  <si>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</si>
  <si>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</si>
  <si>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</si>
  <si>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</si>
  <si>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</si>
  <si>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</si>
  <si>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</si>
  <si>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</si>
  <si>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</si>
  <si>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</si>
  <si>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</si>
  <si>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</si>
  <si>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</si>
  <si>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</si>
  <si>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</si>
  <si>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</si>
  <si>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</si>
  <si>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</si>
  <si>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</si>
  <si>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</si>
  <si>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</si>
  <si>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</si>
  <si>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</si>
  <si>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</si>
  <si>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</si>
  <si>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</si>
  <si>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</si>
  <si>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</si>
  <si>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</si>
  <si>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</si>
  <si>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</si>
  <si>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</si>
  <si>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</si>
  <si>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</si>
  <si>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</si>
  <si>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</si>
  <si>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</si>
  <si>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</si>
  <si>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</si>
  <si>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</si>
  <si>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</si>
  <si>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</si>
  <si>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</si>
  <si>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</si>
  <si>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</si>
  <si>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</si>
  <si>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</si>
  <si>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</si>
  <si>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</si>
  <si>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</si>
  <si>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</si>
  <si>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</si>
  <si>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</si>
  <si>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</si>
  <si>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</si>
  <si>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</si>
  <si>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</si>
  <si>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</si>
  <si>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</si>
  <si>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</si>
  <si>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</si>
  <si>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</si>
  <si>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</si>
  <si>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</si>
  <si>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</si>
  <si>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</si>
  <si>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</si>
  <si>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</si>
  <si>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</si>
  <si>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</si>
  <si>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</si>
  <si>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</si>
  <si>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</si>
  <si>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</si>
  <si>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</si>
  <si>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</si>
  <si>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</si>
  <si>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</si>
  <si>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</si>
  <si>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</si>
  <si>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</si>
  <si>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</si>
  <si>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</si>
  <si>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</si>
  <si>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</si>
  <si>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</si>
  <si>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</si>
  <si>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</si>
  <si>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</si>
  <si>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</si>
  <si>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</si>
  <si>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</si>
  <si>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</si>
  <si>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</si>
  <si>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</si>
  <si>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</si>
  <si>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</si>
  <si>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</si>
  <si>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</si>
  <si>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</si>
  <si>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</si>
  <si>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</si>
  <si>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</si>
  <si>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</si>
  <si>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</si>
  <si>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</si>
  <si>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</si>
  <si>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</si>
  <si>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</si>
  <si>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</si>
  <si>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</si>
  <si>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</si>
  <si>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</si>
  <si>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</si>
  <si>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</si>
  <si>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</si>
  <si>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</si>
  <si>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</si>
  <si>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</si>
  <si>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</si>
  <si>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</si>
  <si>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</si>
  <si>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</si>
  <si>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</si>
  <si>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</si>
  <si>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</si>
  <si>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</si>
  <si>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</si>
  <si>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</si>
  <si>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</si>
  <si>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</si>
  <si>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</si>
  <si>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</si>
  <si>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</si>
  <si>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</si>
  <si>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</si>
  <si>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</si>
  <si>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</si>
  <si>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</si>
  <si>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</si>
  <si>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00370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</si>
  <si>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</si>
  <si>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</si>
  <si>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</si>
  <si>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</si>
  <si>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</si>
  <si>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</si>
  <si>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</si>
  <si>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</si>
  <si>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</si>
  <si>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</si>
  <si>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</si>
  <si>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</si>
  <si>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</si>
  <si>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</si>
  <si>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</si>
  <si>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</si>
  <si>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</si>
  <si>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</si>
  <si>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</si>
  <si>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</si>
  <si>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</si>
  <si>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</si>
  <si>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</si>
  <si>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</si>
  <si>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</si>
  <si>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</si>
  <si>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</si>
  <si>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</si>
  <si>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</si>
  <si>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</si>
  <si>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</si>
  <si>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</si>
  <si>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</si>
  <si>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</si>
  <si>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</si>
  <si>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</si>
  <si>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</si>
  <si>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</si>
  <si>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</si>
  <si>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</si>
  <si>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</si>
  <si>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</si>
  <si>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</si>
  <si>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</si>
  <si>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</si>
  <si>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</si>
  <si>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</si>
  <si>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</si>
  <si>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</si>
  <si>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</si>
  <si>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</si>
  <si>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</si>
  <si>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</si>
  <si>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</si>
  <si>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</si>
  <si>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</si>
  <si>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</si>
  <si>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</si>
  <si>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</si>
  <si>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</si>
  <si>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</si>
  <si>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</si>
  <si>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</si>
  <si>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</si>
  <si>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</si>
  <si>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</si>
  <si>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</si>
  <si>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</si>
  <si>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</si>
  <si>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</si>
  <si>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</si>
  <si>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</si>
  <si>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</si>
  <si>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</si>
  <si>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</si>
  <si>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</si>
  <si>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</si>
  <si>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</si>
  <si>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</si>
  <si>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</si>
  <si>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</si>
  <si>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</si>
  <si>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</si>
  <si>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</si>
  <si>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</si>
  <si>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</si>
  <si>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</si>
  <si>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</si>
  <si>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</si>
  <si>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</si>
  <si>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</si>
  <si>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</si>
  <si>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</si>
  <si>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</si>
  <si>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</si>
  <si>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</si>
  <si>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</si>
  <si>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</si>
  <si>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</si>
  <si>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</si>
  <si>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</si>
  <si>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</si>
  <si>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</si>
  <si>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</si>
  <si>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</si>
  <si>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</si>
  <si>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</si>
  <si>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</si>
  <si>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</si>
  <si>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</si>
  <si>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</si>
  <si>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</si>
  <si>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</si>
  <si>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</si>
  <si>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</si>
  <si>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</si>
  <si>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</si>
  <si>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</si>
  <si>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</si>
  <si>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</si>
  <si>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</si>
  <si>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</si>
  <si>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</si>
  <si>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</si>
  <si>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</si>
  <si>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</si>
  <si>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</si>
  <si>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</si>
  <si>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</si>
  <si>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</si>
  <si>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</si>
  <si>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</si>
  <si>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</si>
  <si>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</si>
  <si>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</si>
  <si>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</si>
  <si>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</si>
  <si>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</si>
  <si>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</si>
  <si>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</si>
  <si>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</si>
  <si>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</si>
  <si>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00660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</si>
  <si>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</si>
  <si>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</si>
  <si>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</si>
  <si>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</si>
  <si>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</si>
  <si>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</si>
  <si>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</si>
  <si>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</si>
  <si>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</si>
  <si>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</si>
  <si>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</si>
  <si>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</si>
  <si>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</si>
  <si>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1101</t>
  </si>
  <si>
    <t>Физическая культура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</si>
  <si>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</si>
  <si>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</si>
  <si>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</si>
  <si>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</si>
  <si>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</si>
  <si>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</si>
  <si>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</si>
  <si>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</si>
  <si>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</si>
  <si>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</si>
  <si>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</si>
  <si>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</si>
  <si>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20210</t>
  </si>
  <si>
    <t>Плата за размещение отходов производства</t>
  </si>
  <si>
    <t>048 1 12 01041 01 0000 120</t>
  </si>
  <si>
    <t>08 6 01 00650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</si>
  <si>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</si>
  <si>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</si>
  <si>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2021 год  руб.</t>
  </si>
  <si>
    <t>2024 год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</si>
  <si>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</si>
  <si>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</si>
  <si>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</si>
  <si>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</si>
  <si>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</si>
  <si>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</si>
  <si>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</si>
  <si>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</si>
  <si>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</si>
  <si>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</si>
  <si>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</si>
  <si>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</si>
  <si>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</si>
  <si>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</si>
  <si>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</si>
  <si>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</si>
  <si>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</si>
  <si>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</si>
  <si>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</si>
  <si>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</si>
  <si>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</si>
  <si>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</si>
  <si>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</si>
  <si>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</si>
  <si>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</si>
  <si>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</si>
  <si>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</si>
  <si>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</si>
  <si>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</si>
  <si>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</si>
  <si>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</si>
  <si>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</si>
  <si>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</si>
  <si>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</si>
  <si>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</si>
  <si>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</si>
  <si>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</si>
  <si>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</si>
  <si>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</si>
  <si>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</si>
  <si>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</si>
  <si>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</si>
  <si>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</si>
  <si>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</si>
  <si>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</si>
  <si>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</si>
  <si>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</si>
  <si>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</si>
  <si>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</si>
  <si>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</si>
  <si>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</si>
  <si>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</si>
  <si>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</si>
  <si>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000 2 19 00000 05 0000 150</t>
  </si>
  <si>
    <t>000 2 19 60010 05 0000 150</t>
  </si>
  <si>
    <t>037 2 19 60010 05 0000 150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</si>
  <si>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</si>
  <si>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</si>
  <si>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</si>
  <si>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</si>
  <si>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</si>
  <si>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</si>
  <si>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</si>
  <si>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</si>
  <si>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</si>
  <si>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</si>
  <si>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</si>
  <si>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</si>
  <si>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</si>
  <si>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</si>
  <si>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</si>
  <si>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</si>
  <si>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</si>
  <si>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</si>
  <si>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</si>
  <si>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</si>
  <si>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</si>
  <si>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</si>
  <si>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</si>
  <si>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</si>
  <si>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</si>
  <si>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</si>
  <si>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</si>
  <si>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</si>
  <si>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</si>
  <si>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</si>
  <si>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</si>
  <si>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</si>
  <si>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</si>
  <si>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</si>
  <si>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</si>
  <si>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</si>
  <si>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</si>
  <si>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</si>
  <si>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</si>
  <si>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</si>
  <si>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</si>
  <si>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</si>
  <si>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</si>
  <si>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</si>
  <si>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</si>
  <si>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</si>
  <si>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</si>
  <si>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</si>
  <si>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</si>
  <si>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</si>
  <si>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</si>
  <si>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</si>
  <si>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</si>
  <si>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</si>
  <si>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</si>
  <si>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</si>
  <si>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</si>
  <si>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</si>
  <si>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</si>
  <si>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</si>
  <si>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</si>
  <si>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</si>
  <si>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</si>
  <si>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</si>
  <si>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</si>
  <si>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</si>
  <si>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</si>
  <si>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</si>
  <si>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</si>
  <si>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</si>
  <si>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</si>
  <si>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</si>
  <si>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</si>
  <si>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</si>
  <si>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</si>
  <si>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</si>
  <si>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</si>
  <si>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</si>
  <si>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</si>
  <si>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</si>
  <si>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</si>
  <si>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</si>
  <si>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</si>
  <si>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</si>
  <si>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</si>
  <si>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</si>
  <si>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</si>
  <si>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</si>
  <si>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</si>
  <si>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</si>
  <si>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</si>
  <si>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</si>
  <si>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</si>
  <si>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</si>
  <si>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</si>
  <si>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</si>
  <si>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</si>
  <si>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</si>
  <si>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</si>
  <si>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</si>
  <si>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</si>
  <si>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</si>
  <si>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</si>
  <si>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</si>
  <si>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</si>
  <si>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</si>
  <si>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</si>
  <si>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>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</si>
  <si>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</si>
  <si>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</si>
  <si>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</si>
  <si>
    <t>Плата за размещение твердых коммунальных отходов</t>
  </si>
  <si>
    <t>048 1 12 01042 01 0000 120</t>
  </si>
  <si>
    <t>1 12 01041 01 0000 120</t>
  </si>
  <si>
    <t>1 12 01042 01 0000 120</t>
  </si>
  <si>
    <t>037 2 02 27567 05 0000 150</t>
  </si>
  <si>
    <t>000 2 02 27567 05 0000 150</t>
  </si>
  <si>
    <t>000 2 02 27567 00 0000 150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</si>
  <si>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</si>
  <si>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</si>
  <si>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</si>
  <si>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03 1 01 20250</t>
  </si>
  <si>
    <t>Разработка проектно-сметной документации на капитальный ремонт моста через мелиоративную канаву на автомобильной дороге Васильевское - Меньщиково в Шуйском муниципальном районе (Закупка товаров, работ и услуг для обеспечения государственных (муниципальных) нужд)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</si>
  <si>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инфраструктуры»</t>
  </si>
  <si>
    <t>20250</t>
  </si>
  <si>
    <r>
      <t>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11 09035 05 0000 120</t>
    </r>
  </si>
  <si>
    <t>08 7 01 R0820</t>
  </si>
  <si>
    <t xml:space="preserve">Изготовление наглядной агитации (листовок, плакатов, буклетов и др.) в области антитеррористической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</si>
  <si>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</si>
  <si>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20260</t>
  </si>
  <si>
    <t>R0820</t>
  </si>
  <si>
    <t>E2</t>
  </si>
  <si>
    <t>50970</t>
  </si>
  <si>
    <t>07 2 01 L5192</t>
  </si>
  <si>
    <t>L5192</t>
  </si>
  <si>
    <t>Подключение муниципальных общедоступных библиотек к информационно-коммуникационной сети «Интернет» и развитие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</si>
  <si>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000 2 02 20077 00 0000 150</t>
  </si>
  <si>
    <t>000 2 02 20077 05 0000 150</t>
  </si>
  <si>
    <t>037 2 02 20077 05 0000 150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</si>
  <si>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</si>
  <si>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</si>
  <si>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2 02 20077 05 0000 150</t>
  </si>
  <si>
    <t>Текущий ремонт дорожной сети Шуйского муниципального района (Капитальные вложения в объекты государственной (муниципальной) собственности)</t>
  </si>
  <si>
    <t>20270</t>
  </si>
  <si>
    <t>00780</t>
  </si>
  <si>
    <t>00790</t>
  </si>
  <si>
    <t>Основное мероприятие «Оказание имущественной поддержки субъектам малого и среднего предпринимательства»</t>
  </si>
  <si>
    <t>Проведение государственной экспертизы проектной документации, результатов инженерных изысканий, достоверности определения сметной стоимости объекта "Реконструкция автомобильной дороги Введенье-Мизгино-Чернцы на участке Введенье-Мизгино" (Капитальные вложения в объекты государственной (муниципальной) собственности)</t>
  </si>
  <si>
    <t xml:space="preserve">Дополнение перечня муниципального имущества объектами имущества для предоставления субъектам малого и среднего предпринимательства в аренду   (Закупка товаров, работ и услуг для обеспечения государственных (муниципальных) нужд) </t>
  </si>
  <si>
    <t xml:space="preserve">Размещение информации о процедурах предоставления субъектам МСП имущества во владение (пользование) в СМИ и на официальном сайте Администрации Шуйского муниципального района в сети "Интернет"  (Закупка товаров, работ и услуг для обеспечения государственных (муниципальных) нужд) </t>
  </si>
  <si>
    <t>900 1 13 02995 05 0000 130</t>
  </si>
  <si>
    <t>037 2 02 40014 05 0000 150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</si>
  <si>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</si>
  <si>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</si>
  <si>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Осуществление деятельности по организации электро-, теплоснабжения на территории Шуйского муниципального района (Капитальные вложения в объекты государственной (муниципальной) собственности)</t>
  </si>
  <si>
    <t>Доходы бюджета Шуйского муниципального района по кодам классификации доходов на 2020 год и на плановый период 2021 и 2022 годов</t>
  </si>
  <si>
    <t>Нормативы распределения доходов между бюджетом Шуйского муниципального района и бюджетами поселений Шуйского муниципального района 2020 год и на плановый период 2021 и 2022 годов</t>
  </si>
  <si>
    <t>Перечень и коды главных администраторов доходов бюджета Шуйского муниципального района на 2020 год и на плановый период 2021 и 2022 годов</t>
  </si>
  <si>
    <t>Источники внутреннего финансирования дефицита бюджета Шуйского муниципального района на 2020 год и на плановый период 2021 и 2022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</si>
  <si>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2020 год и на плановый период 2021 и 2022 годов по кодам классификации источников финансирования дефицита бюджета</t>
  </si>
  <si>
    <t>2022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</si>
  <si>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год</t>
  </si>
  <si>
    <t>2020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</si>
  <si>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2021 и 2022 годы</t>
  </si>
  <si>
    <t>(в ред. Решения Совета Шуйского муниципального района от _______________ №____)</t>
  </si>
  <si>
    <t>000 1 16 01000 01 0000 140</t>
  </si>
  <si>
    <t>Административные штрафы, установленные Кодекcом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</si>
  <si>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</si>
  <si>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</si>
  <si>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</si>
  <si>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</si>
  <si>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</si>
  <si>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</si>
  <si>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</si>
  <si>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</si>
  <si>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</si>
  <si>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</si>
  <si>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</si>
  <si>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</si>
  <si>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000 1 16 01120 01 0000 140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</si>
  <si>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</si>
  <si>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</si>
  <si>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</si>
  <si>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</si>
  <si>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</si>
  <si>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</si>
  <si>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</si>
  <si>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</si>
  <si>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</si>
  <si>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</si>
  <si>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</si>
  <si>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Ведомственная структура расходов бюджета Шуйского муниципального района на 2020 год </t>
  </si>
  <si>
    <t>Ведомственная структура расходов бюджета Шуйского муниципального района на 2021 и 2022 годы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</si>
  <si>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</si>
  <si>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</si>
  <si>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2020 год и на плановый период 2021 и 2022 годов</t>
  </si>
  <si>
    <t>Программа муниципальных внутренних заимствований  Шуйского муниципального района на 2020 год и плановый период 2021 и 2022 годов</t>
  </si>
  <si>
    <t>Программа муниципальных гарантий Шуйского муниципального района в валюте Российской Федерации на 2020 год и на плановый период 2021 и 2022 годов</t>
  </si>
  <si>
    <t>1.1. Перечень подлежащих предоставлению муниципальных гарантий Шуйского муниципального района в 2020-2022 годах</t>
  </si>
  <si>
    <t>Предоставление гарантий в 2020, 2021, 2022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</si>
  <si>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2020 году и на плановый период 2021 и 2022 годов, а также на исполнение гарантий по возможным гарантийным случаям, которые возникнут в будущем          </t>
  </si>
  <si>
    <t>2025 год</t>
  </si>
  <si>
    <t>Проект программы муниципальных внутренних заимствований  на 2020 год  и на плановый период 2021 и 2022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</si>
  <si>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01.01.2023 года</t>
  </si>
  <si>
    <t xml:space="preserve">Верхний предел муниципального внутреннего долга Шуйского муниципального района по состоянию на 01.01.2023 года - 00,00 рублей, в т.ч. по муниципальным гарантиям - 00,00 рублей. </t>
  </si>
  <si>
    <t>Увеличение долга в 2022 году</t>
  </si>
  <si>
    <t>Погашение долга в 2022 году</t>
  </si>
  <si>
    <t>Долг на 01.01.2023 г.</t>
  </si>
  <si>
    <t>зарплата</t>
  </si>
  <si>
    <t xml:space="preserve">Информационное обеспечение мероприятий, связанных с вопросами по улучшению условий и охраны труда в Администрации Шуйского муниципального района (Закупка товаров, работ и услуг для обеспечения государственных (муниципальных) нужд) </t>
  </si>
  <si>
    <t>00810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</si>
  <si>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 (Иные межбюджетные ассигнования)</t>
  </si>
  <si>
    <t>Свободные к распределению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</si>
  <si>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</si>
  <si>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00820</t>
  </si>
  <si>
    <t>00830</t>
  </si>
  <si>
    <t>00840</t>
  </si>
  <si>
    <t>00850</t>
  </si>
  <si>
    <t>07 1 02 00000</t>
  </si>
  <si>
    <t>07 1 02 00860</t>
  </si>
  <si>
    <t>00860</t>
  </si>
  <si>
    <t>00870</t>
  </si>
  <si>
    <t>Подпрограмма «Развитие туризма в Шуйском муниципальном районе»</t>
  </si>
  <si>
    <t>07 3 00 00000</t>
  </si>
  <si>
    <t>07 3 01 00000</t>
  </si>
  <si>
    <t xml:space="preserve">Развитие туризма в Шуйском муниципальном районе (Закупка товаров, работ и услуг для обеспечения государственных (муниципальных) нужд) </t>
  </si>
  <si>
    <t>07 3 01 00870</t>
  </si>
  <si>
    <t>Резервный фонд</t>
  </si>
  <si>
    <t>0111</t>
  </si>
  <si>
    <t>Резервный фонд администрации Шуйского муниципального района (Иные бюджетные ассигнования)</t>
  </si>
  <si>
    <t>02 2 02 00850</t>
  </si>
  <si>
    <t>30 9 00 00810</t>
  </si>
  <si>
    <t>10 4 01 00840</t>
  </si>
  <si>
    <t>Основное мероприятие «Организация и проведение культурно-массовых мероприятий»</t>
  </si>
  <si>
    <t>10030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</si>
  <si>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</si>
  <si>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</si>
  <si>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ИТОГО:</t>
  </si>
  <si>
    <t>10 1 01 80110</t>
  </si>
  <si>
    <t>03 3 00 00000</t>
  </si>
  <si>
    <t>03 3 01 00000</t>
  </si>
  <si>
    <t>03 3 01 00610</t>
  </si>
  <si>
    <t>03 3 01 00620</t>
  </si>
  <si>
    <t>05 1 01 00370</t>
  </si>
  <si>
    <t>05 1 01 00060</t>
  </si>
  <si>
    <t>05 1 01 00120</t>
  </si>
  <si>
    <t>05 1 01 00510</t>
  </si>
  <si>
    <t>05 1 01 00520</t>
  </si>
  <si>
    <t>05 1 02 00000</t>
  </si>
  <si>
    <t>05 1 02 00530</t>
  </si>
  <si>
    <t>05 1 02 00560</t>
  </si>
  <si>
    <t>05 1 02 00550</t>
  </si>
  <si>
    <t>05 1 03 00000</t>
  </si>
  <si>
    <t>05 1 03 00580</t>
  </si>
  <si>
    <t>05 1 03 00830</t>
  </si>
  <si>
    <t>05 1 03 00820</t>
  </si>
  <si>
    <t>05 1 03 00590</t>
  </si>
  <si>
    <t>06 1 01 83160</t>
  </si>
  <si>
    <t>05</t>
  </si>
  <si>
    <t>Основное мероприятие «Продвижение  туристического продукта»</t>
  </si>
  <si>
    <t>10 3 01 00840</t>
  </si>
  <si>
    <t>Муниципальная программа «Развитие культуры и туризма в Шуйском муниципальном районе»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</si>
  <si>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</si>
  <si>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</si>
  <si>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05 1 01 00890</t>
  </si>
  <si>
    <t>00890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</si>
  <si>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</si>
  <si>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05 1 02 00900</t>
  </si>
  <si>
    <t>00900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</si>
  <si>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</si>
  <si>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</si>
  <si>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30 9 00 20280</t>
  </si>
  <si>
    <t>20280</t>
  </si>
  <si>
    <t>04 2 00 00000</t>
  </si>
  <si>
    <t>04 2 01 00000</t>
  </si>
  <si>
    <t xml:space="preserve">Подпрограмма «Имущественная поддержка субъектов малого и среднего предпринимательства» </t>
  </si>
  <si>
    <t>Подпрограмма «Эффективное управление муниципальным имуществом Шуйского муниципального района»</t>
  </si>
  <si>
    <t>Подпрограмма «Эффективное управление земельными ресурсами Шуйского муниципального района»</t>
  </si>
  <si>
    <t>01 2 01 0000</t>
  </si>
  <si>
    <t>01 2 00 0000</t>
  </si>
  <si>
    <t>01 2 01 20020</t>
  </si>
  <si>
    <t>04 2 01 00780</t>
  </si>
  <si>
    <t>04 2 01 00790</t>
  </si>
  <si>
    <t xml:space="preserve">Организация и проведение мероприятия «День предпринимателя» (Закупка товаров, работ и услуг для обеспечения государственных (муниципальных) нужд)  </t>
  </si>
  <si>
    <t>Предоставление субсидий из бюджета Шуйского муниципального района 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</si>
  <si>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Подпрограмма «Сохранение и развитие культурного потенциала Шуйского муниципального района»</t>
  </si>
  <si>
    <t>000 1 08 03010 01 0000 110</t>
  </si>
  <si>
    <t>1 16 01053 01 0000 140</t>
  </si>
  <si>
    <t>1 16 01063 01 0000 140</t>
  </si>
  <si>
    <t>1 16 01073 01 0000 140</t>
  </si>
  <si>
    <t>1 16 01203 01 0000 140</t>
  </si>
  <si>
    <t>1 16 01123 01 0000 140</t>
  </si>
  <si>
    <t xml:space="preserve">Организация обучения по охране труда работников в  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</si>
  <si>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05 1 02 00920</t>
  </si>
  <si>
    <t>00920</t>
  </si>
  <si>
    <t>11 1 01 60160</t>
  </si>
  <si>
    <t>11 1 01 00390</t>
  </si>
  <si>
    <t>11 1 01 S0190</t>
  </si>
  <si>
    <t>11 1 01 80200</t>
  </si>
  <si>
    <t>11 1 02 00000</t>
  </si>
  <si>
    <t>11 1 02 00220</t>
  </si>
  <si>
    <t>11 1 02 20090</t>
  </si>
  <si>
    <t>11 1 02 00660</t>
  </si>
  <si>
    <t>11 1 02 80350</t>
  </si>
  <si>
    <t>11 1 02 80360</t>
  </si>
  <si>
    <t>11 1 03 00000</t>
  </si>
  <si>
    <t>11 1 03 20210</t>
  </si>
  <si>
    <t>11 1 03 20260</t>
  </si>
  <si>
    <t>11 2 00 00000</t>
  </si>
  <si>
    <t>11 2 01 00000</t>
  </si>
  <si>
    <t>11 2 01 20160</t>
  </si>
  <si>
    <t>11 2 02 00000</t>
  </si>
  <si>
    <t>11 2 02 00360</t>
  </si>
  <si>
    <t>11 2 02 00600</t>
  </si>
  <si>
    <t>11 2 02 00490</t>
  </si>
  <si>
    <t>11 3 00 00000</t>
  </si>
  <si>
    <t>11 3 01 00000</t>
  </si>
  <si>
    <t>11 3 01 00670</t>
  </si>
  <si>
    <t>023 1 16 01053 01 0000 140</t>
  </si>
  <si>
    <t>023 1 16 01063 01 0000 140</t>
  </si>
  <si>
    <t>023 1 16 01073 01 0000 140</t>
  </si>
  <si>
    <t>023 1 16 01123 01 0000 140</t>
  </si>
  <si>
    <t>023 1 16 01203 01 0000 140</t>
  </si>
  <si>
    <t>Департамент социальной защиты населения Ивановской области</t>
  </si>
  <si>
    <t>023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</si>
  <si>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</si>
  <si>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</si>
  <si>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</si>
  <si>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Подпрограмма «Повышение уровня безопасности дорожного движения в Шуйском муниципальном районе»</t>
  </si>
  <si>
    <t>Организация мероприятий молодежной политики (Предоставление субсидий бюджетным, автономным учреждениям и иным некоммерческим организациям)</t>
  </si>
  <si>
    <t xml:space="preserve">Организация и проведение культурно-массовых мероприятий (Предоставление субсидий бюджетным, автономным учреждениям и иным некоммерческим организациям) </t>
  </si>
  <si>
    <t xml:space="preserve">Организация и проведение культурно-массовых мероприятий  (Предоставление субсидий бюджетным, автономным учреждениям и иным некоммерческим организациям) </t>
  </si>
  <si>
    <r>
      <t>от 12.12.2019 № 78</t>
    </r>
    <r>
      <rPr>
        <u val="single"/>
        <sz val="12"/>
        <rFont val="Times New Roman"/>
        <family val="1"/>
      </rPr>
      <t xml:space="preserve">      </t>
    </r>
  </si>
  <si>
    <t>от 12.12.2019 № 78</t>
  </si>
  <si>
    <t xml:space="preserve">                                            от 12.12.2019 № 78       </t>
  </si>
  <si>
    <t>(в ред. Решения Совета Шуйского муниципального района от _____________.2020 №___)</t>
  </si>
  <si>
    <t>(в ред. Решения Совета Шуйского муниципального района от ___________2020 № ___)</t>
  </si>
  <si>
    <r>
      <t>от 12.12.2019 № 78</t>
    </r>
    <r>
      <rPr>
        <u val="single"/>
        <sz val="12"/>
        <rFont val="Times New Roman"/>
        <family val="1"/>
      </rPr>
      <t xml:space="preserve">   </t>
    </r>
  </si>
  <si>
    <t>(в ред. Решения Совета Шуйского муниципального района от _______.2020 №_____ )</t>
  </si>
  <si>
    <t>(в ред. Решения Совета Шуйского муниципального района от __________.2020 № ____)</t>
  </si>
  <si>
    <r>
      <t>от 12.12.2019 № 78</t>
    </r>
    <r>
      <rPr>
        <u val="single"/>
        <sz val="12"/>
        <rFont val="Times New Roman"/>
        <family val="1"/>
      </rPr>
      <t xml:space="preserve">  </t>
    </r>
  </si>
  <si>
    <t>БЫЛО</t>
  </si>
  <si>
    <t>Субсидии бюджетам муниципальных районов,
городских округов Ивановской области на создание
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
организациях, расположенных в сельской местности
и малых городах</t>
  </si>
  <si>
    <t>Субсидии бюджетам муниципальных образований
Ивановской области на развитие транспортной инфраструктуры на сельских территориях (строительство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
расположенных на сельских территориях, объектам
производства и переработки продукции)</t>
  </si>
  <si>
    <t>Субсидии бюджетам муниципальных районов
и городских округов Ивановской области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</si>
  <si>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037 2 02 25169 05 0000 150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</si>
  <si>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</si>
  <si>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000 2 02 25169 00 0000 150</t>
  </si>
  <si>
    <t>000 2 02 25169 05 0000 150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</si>
  <si>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</si>
  <si>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</si>
  <si>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000 2 02 27372 00 0000 150</t>
  </si>
  <si>
    <t>Субсидии бюджетам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</si>
  <si>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</si>
  <si>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000 2 02 27372 05 0000 150</t>
  </si>
  <si>
    <t>037 2 02 27372 05 0000 150</t>
  </si>
  <si>
    <t>Реконструкция и строительство автомобильных дорог (Капитальные вложения в объекты государственной (муниципальной) собственности)</t>
  </si>
  <si>
    <t>06 1 01 L3721</t>
  </si>
  <si>
    <t>32 9 00 60490</t>
  </si>
  <si>
    <t>10 2 E1 51690</t>
  </si>
  <si>
    <t xml:space="preserve">Cоздание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</si>
  <si>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10 2 01 S0080</t>
  </si>
  <si>
    <t>L3721</t>
  </si>
  <si>
    <t>S0080</t>
  </si>
  <si>
    <t>Е1</t>
  </si>
  <si>
    <t>51690</t>
  </si>
  <si>
    <t>60490</t>
  </si>
  <si>
    <t>было</t>
  </si>
  <si>
    <t>Распределение субвенций, предоставляемых из бюджета Шуйского муниципального района бюджетам поселений на 2020 год и на плановый период 2021 и 2022 годов</t>
  </si>
  <si>
    <t>60500</t>
  </si>
  <si>
    <t>00930</t>
  </si>
  <si>
    <t xml:space="preserve">Внедрение в казенных общеобразовательных учреждениях целевой модели цифровой образовательной среды (Закупка товаров, работ и услуг для обеспечения государственных (муниципальных) нужд) </t>
  </si>
  <si>
    <t>10 2 01 00930</t>
  </si>
  <si>
    <t>10 2 01 60500</t>
  </si>
  <si>
    <t>Субсидия бюджетным учреждениям на внедрение в общеобразовательных учреждениях целевой модели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</si>
  <si>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Субсидия бюджетным учреждениям общего образования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</si>
  <si>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</si>
  <si>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</si>
  <si>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 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</si>
  <si>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</si>
  <si>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60510</t>
  </si>
  <si>
    <t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</si>
  <si>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Е4</t>
  </si>
  <si>
    <t>52100</t>
  </si>
  <si>
    <t xml:space="preserve">Внедрение целевой модели цифровой образовательной среды в общеобразовательных организациях (Закупка товаров, работ и услуг для обеспечения государственных (муниципальных) нужд) </t>
  </si>
  <si>
    <t>Внедрение целевой модели цифровой образовательной среды в общеобразовательных организациях (Предоставление субсидий бюджетным, автономным учреждениям и иным некоммерческим организациям)</t>
  </si>
  <si>
    <t>1 16 01084 01 0000 140</t>
  </si>
  <si>
    <t>1 16 01204 01 0000 140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</si>
  <si>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</si>
  <si>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</si>
  <si>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</si>
  <si>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</si>
  <si>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</si>
  <si>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</si>
  <si>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</si>
  <si>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000 2 02 25210 00 0000 150</t>
  </si>
  <si>
    <t>037 2 02 25210 05 0000 150</t>
  </si>
  <si>
    <t>переименовать строку</t>
  </si>
  <si>
    <t>2 02 27372 05 0000 150</t>
  </si>
  <si>
    <t>2 02 25169 05 0000 150</t>
  </si>
  <si>
    <t xml:space="preserve"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</si>
  <si>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10 2 Е4 52100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</si>
  <si>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</si>
  <si>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</si>
  <si>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</si>
  <si>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</si>
  <si>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</si>
  <si>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</si>
  <si>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</si>
  <si>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</si>
  <si>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000 2 18 60010 05 0000 150</t>
  </si>
  <si>
    <t>900 2 18 60010 05 0000 150</t>
  </si>
  <si>
    <t>000 2 18 00000 05 0000 150</t>
  </si>
  <si>
    <t>08 2 01 00720</t>
  </si>
  <si>
    <t>07 1 02 60510</t>
  </si>
  <si>
    <t>10 2 E2 50970</t>
  </si>
  <si>
    <t>0,00 добавить строку</t>
  </si>
  <si>
    <t xml:space="preserve"> добавить строку</t>
  </si>
  <si>
    <t>10 2 01 60490</t>
  </si>
  <si>
    <t>07 3 01 60520</t>
  </si>
  <si>
    <t>60520</t>
  </si>
  <si>
    <t>Развитие туризма в Шуйском муниципальном районе (Предоставление субсидий бюджетным, автономным учреждениям и иным некоммерческим организациям)</t>
  </si>
  <si>
    <t xml:space="preserve">Развитие туризма в Шуйском муниципальном районе  (Предоставление субсидий бюджетным, автономным учреждениям и иным некоммерческим организациям) </t>
  </si>
  <si>
    <t xml:space="preserve">плащ  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</si>
  <si>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</si>
  <si>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</si>
  <si>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000 2 02 27576 00 0000 150</t>
  </si>
  <si>
    <t>000 2 02 27576 05 0000 150</t>
  </si>
  <si>
    <t>037 2 02 27576 05 0000 150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</si>
  <si>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</si>
  <si>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</si>
  <si>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Субвенции бюджетам муниципальных районов и городских округов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</si>
  <si>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(Иные бюджетные ассигнования)</t>
  </si>
  <si>
    <t>Подключение сети газораспределения для последующей газификации жилых домов д. Мизгино Шуйского района Ивановской области (Капитальные вложения в объекты государственной (муниципальной) собственности)</t>
  </si>
  <si>
    <t>Строительство газораспределительной сети для последующей газификации индивидуальных жилых домов деревни Коровино Шуйского района Ивановской области (Капитальные вложения в объекты государственной (муниципальной) собственности)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</si>
  <si>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</si>
  <si>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2 02 27576 05 0000 150</t>
  </si>
  <si>
    <t>Субсидии бюджетам муниципальных образований Ивановской области на развитие инженерной инфраструктуры на сельских территориях</t>
  </si>
  <si>
    <t>10 2 01 S0190</t>
  </si>
  <si>
    <t>10 2 01 80200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</si>
  <si>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</si>
  <si>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>06 1 01 L5762</t>
  </si>
  <si>
    <t>08 1 01 S2990</t>
  </si>
  <si>
    <t>L5762</t>
  </si>
  <si>
    <t>S2990</t>
  </si>
  <si>
    <t>000 2 02 49999 05 0000 150</t>
  </si>
  <si>
    <t>Прочие межбюджетные трансферты, передаваемые бюджетам</t>
  </si>
  <si>
    <t>000 2 02 49999 00 0000 150</t>
  </si>
  <si>
    <t>30 9 00 80240</t>
  </si>
  <si>
    <t xml:space="preserve"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№714 "Об обеспечении жильем ветеранов Великой Отечественной войны 1941-1945 годов" и Федеральным законом от 12.01.1995 №5-ФЗ "О ветеранах" (Закупка товаров, работ и услуг для обеспечения государственных (муниципальных) нужд) </t>
  </si>
  <si>
    <t>80240</t>
  </si>
  <si>
    <t>900 2 02 49999 05 0000 150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</si>
</sst>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  <numFmt numFmtId="185" formatCode="_-* #,##0.000_р_._-;\-* #,##0.000_р_._-;_-* &quot;-&quot;??_р_._-;_-@_-"/>
  </numFmts>
  <fonts count="69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8" fillId="0" borderId="12" xfId="53" applyFont="1" applyBorder="1" applyAlignment="1">
      <alignment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left" vertical="top" wrapText="1"/>
      <protection/>
    </xf>
    <xf numFmtId="0" fontId="6" fillId="33" borderId="13" xfId="54" applyFont="1" applyFill="1" applyBorder="1" applyAlignment="1">
      <alignment horizontal="center" vertical="top" wrapText="1"/>
      <protection/>
    </xf>
    <xf numFmtId="49" fontId="6" fillId="33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180" fontId="8" fillId="0" borderId="12" xfId="0" applyNumberFormat="1" applyFont="1" applyBorder="1" applyAlignment="1">
      <alignment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wrapText="1"/>
    </xf>
    <xf numFmtId="0" fontId="17" fillId="33" borderId="14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54" applyFont="1" applyBorder="1" applyAlignment="1">
      <alignment horizontal="center" vertical="center" wrapText="1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wrapText="1"/>
    </xf>
    <xf numFmtId="2" fontId="6" fillId="33" borderId="13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2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12" xfId="53" applyFont="1" applyFill="1" applyBorder="1" applyAlignment="1">
      <alignment horizontal="center" vertical="center" wrapText="1"/>
      <protection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vertical="center"/>
    </xf>
    <xf numFmtId="2" fontId="6" fillId="33" borderId="13" xfId="54" applyNumberFormat="1" applyFont="1" applyFill="1" applyBorder="1" applyAlignment="1">
      <alignment horizontal="right" vertical="top" wrapText="1"/>
      <protection/>
    </xf>
    <xf numFmtId="2" fontId="8" fillId="0" borderId="13" xfId="54" applyNumberFormat="1" applyFont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4" fontId="6" fillId="33" borderId="13" xfId="54" applyNumberFormat="1" applyFont="1" applyFill="1" applyBorder="1" applyAlignment="1">
      <alignment horizontal="right" vertical="top" wrapText="1"/>
      <protection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13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top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12" fillId="0" borderId="20" xfId="0" applyNumberFormat="1" applyFont="1" applyBorder="1" applyAlignment="1">
      <alignment horizont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179" fontId="12" fillId="0" borderId="21" xfId="0" applyNumberFormat="1" applyFont="1" applyBorder="1" applyAlignment="1">
      <alignment horizontal="center" wrapText="1"/>
    </xf>
    <xf numFmtId="179" fontId="13" fillId="0" borderId="21" xfId="0" applyNumberFormat="1" applyFont="1" applyBorder="1" applyAlignment="1">
      <alignment horizontal="center" wrapText="1"/>
    </xf>
    <xf numFmtId="179" fontId="12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justify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2" fontId="17" fillId="33" borderId="12" xfId="0" applyNumberFormat="1" applyFont="1" applyFill="1" applyBorder="1" applyAlignment="1">
      <alignment horizontal="center" vertical="top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53" applyNumberFormat="1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181" fontId="12" fillId="0" borderId="21" xfId="0" applyNumberFormat="1" applyFont="1" applyBorder="1" applyAlignment="1">
      <alignment horizontal="center" vertical="top" wrapText="1"/>
    </xf>
    <xf numFmtId="49" fontId="8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vertical="center"/>
    </xf>
    <xf numFmtId="4" fontId="8" fillId="35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wrapText="1"/>
      <protection/>
    </xf>
    <xf numFmtId="2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4" fontId="6" fillId="34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35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71" fontId="8" fillId="0" borderId="13" xfId="63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8" fillId="35" borderId="13" xfId="0" applyNumberFormat="1" applyFont="1" applyFill="1" applyBorder="1" applyAlignment="1">
      <alignment horizontal="center" vertical="center" wrapText="1"/>
    </xf>
    <xf numFmtId="171" fontId="8" fillId="0" borderId="13" xfId="63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vertical="center" wrapText="1"/>
      <protection/>
    </xf>
    <xf numFmtId="4" fontId="8" fillId="0" borderId="13" xfId="53" applyNumberFormat="1" applyFont="1" applyFill="1" applyBorder="1" applyAlignment="1">
      <alignment horizontal="center" vertical="top" wrapText="1"/>
      <protection/>
    </xf>
    <xf numFmtId="0" fontId="8" fillId="35" borderId="12" xfId="53" applyFont="1" applyFill="1" applyBorder="1" applyAlignment="1">
      <alignment wrapText="1"/>
      <protection/>
    </xf>
    <xf numFmtId="0" fontId="10" fillId="0" borderId="0" xfId="53" applyFont="1" applyFill="1">
      <alignment/>
      <protection/>
    </xf>
    <xf numFmtId="0" fontId="8" fillId="0" borderId="13" xfId="53" applyFont="1" applyBorder="1" applyAlignment="1">
      <alignment wrapText="1"/>
      <protection/>
    </xf>
    <xf numFmtId="0" fontId="8" fillId="0" borderId="1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4" fontId="6" fillId="34" borderId="13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8" fillId="33" borderId="27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8" fillId="0" borderId="26" xfId="0" applyFont="1" applyBorder="1" applyAlignment="1">
      <alignment horizontal="center" vertical="top" wrapText="1"/>
    </xf>
    <xf numFmtId="4" fontId="6" fillId="37" borderId="13" xfId="0" applyNumberFormat="1" applyFont="1" applyFill="1" applyBorder="1" applyAlignment="1">
      <alignment horizontal="center" vertical="center" wrapText="1"/>
    </xf>
    <xf numFmtId="0" fontId="6" fillId="19" borderId="13" xfId="0" applyNumberFormat="1" applyFont="1" applyFill="1" applyBorder="1" applyAlignment="1">
      <alignment horizontal="center" vertical="center"/>
    </xf>
    <xf numFmtId="171" fontId="8" fillId="0" borderId="13" xfId="63" applyFont="1" applyBorder="1" applyAlignment="1">
      <alignment horizontal="center" vertical="center"/>
    </xf>
    <xf numFmtId="171" fontId="6" fillId="0" borderId="13" xfId="63" applyFont="1" applyBorder="1" applyAlignment="1">
      <alignment horizontal="center" vertical="center"/>
    </xf>
    <xf numFmtId="0" fontId="8" fillId="38" borderId="28" xfId="0" applyFont="1" applyFill="1" applyBorder="1" applyAlignment="1">
      <alignment vertical="top" wrapText="1"/>
    </xf>
    <xf numFmtId="49" fontId="8" fillId="38" borderId="13" xfId="0" applyNumberFormat="1" applyFont="1" applyFill="1" applyBorder="1" applyAlignment="1">
      <alignment horizontal="center" vertical="center" wrapText="1"/>
    </xf>
    <xf numFmtId="2" fontId="8" fillId="38" borderId="13" xfId="0" applyNumberFormat="1" applyFont="1" applyFill="1" applyBorder="1" applyAlignment="1">
      <alignment horizontal="center" vertical="center" wrapText="1"/>
    </xf>
    <xf numFmtId="4" fontId="8" fillId="38" borderId="13" xfId="0" applyNumberFormat="1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/>
    </xf>
    <xf numFmtId="171" fontId="0" fillId="0" borderId="13" xfId="63" applyFont="1" applyBorder="1" applyAlignment="1">
      <alignment horizontal="center" vertical="center"/>
    </xf>
    <xf numFmtId="171" fontId="0" fillId="19" borderId="13" xfId="63" applyFont="1" applyFill="1" applyBorder="1" applyAlignment="1">
      <alignment horizontal="center" vertical="center"/>
    </xf>
    <xf numFmtId="171" fontId="0" fillId="10" borderId="13" xfId="63" applyFont="1" applyFill="1" applyBorder="1" applyAlignment="1">
      <alignment horizontal="center" vertical="center"/>
    </xf>
    <xf numFmtId="171" fontId="8" fillId="0" borderId="13" xfId="63" applyFont="1" applyFill="1" applyBorder="1" applyAlignment="1">
      <alignment horizontal="center" vertical="center"/>
    </xf>
    <xf numFmtId="4" fontId="6" fillId="37" borderId="13" xfId="0" applyNumberFormat="1" applyFont="1" applyFill="1" applyBorder="1" applyAlignment="1">
      <alignment horizontal="right" vertical="center" wrapText="1"/>
    </xf>
    <xf numFmtId="171" fontId="0" fillId="12" borderId="13" xfId="63" applyFont="1" applyFill="1" applyBorder="1" applyAlignment="1">
      <alignment horizontal="center" vertical="center"/>
    </xf>
    <xf numFmtId="171" fontId="0" fillId="3" borderId="0" xfId="63" applyFont="1" applyFill="1" applyAlignment="1">
      <alignment horizontal="right" vertical="center" wrapText="1"/>
    </xf>
    <xf numFmtId="171" fontId="0" fillId="3" borderId="0" xfId="0" applyNumberFormat="1" applyFont="1" applyFill="1" applyAlignment="1">
      <alignment horizontal="right"/>
    </xf>
    <xf numFmtId="171" fontId="0" fillId="3" borderId="13" xfId="63" applyFont="1" applyFill="1" applyBorder="1" applyAlignment="1">
      <alignment horizontal="center" vertical="center"/>
    </xf>
    <xf numFmtId="171" fontId="0" fillId="9" borderId="13" xfId="63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center" wrapText="1"/>
      <protection/>
    </xf>
    <xf numFmtId="171" fontId="0" fillId="35" borderId="13" xfId="63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8" fillId="34" borderId="13" xfId="53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vertical="top" wrapText="1"/>
    </xf>
    <xf numFmtId="0" fontId="6" fillId="33" borderId="13" xfId="53" applyFont="1" applyFill="1" applyBorder="1" applyAlignment="1">
      <alignment vertical="top" wrapText="1"/>
      <protection/>
    </xf>
    <xf numFmtId="0" fontId="8" fillId="0" borderId="13" xfId="53" applyFont="1" applyBorder="1" applyAlignment="1">
      <alignment vertical="top" wrapText="1"/>
      <protection/>
    </xf>
    <xf numFmtId="0" fontId="8" fillId="35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wrapText="1"/>
    </xf>
    <xf numFmtId="2" fontId="8" fillId="0" borderId="13" xfId="0" applyNumberFormat="1" applyFont="1" applyBorder="1" applyAlignment="1">
      <alignment wrapText="1"/>
    </xf>
    <xf numFmtId="4" fontId="8" fillId="0" borderId="13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49" fontId="6" fillId="37" borderId="13" xfId="0" applyNumberFormat="1" applyFont="1" applyFill="1" applyBorder="1" applyAlignment="1">
      <alignment horizontal="left" vertical="center" wrapText="1"/>
    </xf>
    <xf numFmtId="49" fontId="6" fillId="37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" fontId="8" fillId="35" borderId="13" xfId="0" applyNumberFormat="1" applyFont="1" applyFill="1" applyBorder="1" applyAlignment="1">
      <alignment horizontal="center" vertical="center"/>
    </xf>
    <xf numFmtId="0" fontId="6" fillId="33" borderId="13" xfId="54" applyFont="1" applyFill="1" applyBorder="1" applyAlignment="1">
      <alignment vertical="top" wrapText="1"/>
      <protection/>
    </xf>
    <xf numFmtId="4" fontId="8" fillId="35" borderId="13" xfId="0" applyNumberFormat="1" applyFont="1" applyFill="1" applyBorder="1" applyAlignment="1">
      <alignment horizontal="right" vertical="center"/>
    </xf>
    <xf numFmtId="4" fontId="8" fillId="0" borderId="13" xfId="54" applyNumberFormat="1" applyFont="1" applyFill="1" applyBorder="1" applyAlignment="1">
      <alignment horizontal="right" vertical="center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 vertical="center" wrapText="1"/>
    </xf>
    <xf numFmtId="49" fontId="21" fillId="33" borderId="13" xfId="0" applyNumberFormat="1" applyFont="1" applyFill="1" applyBorder="1" applyAlignment="1">
      <alignment horizontal="left" vertical="center" wrapText="1"/>
    </xf>
    <xf numFmtId="11" fontId="6" fillId="33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171" fontId="8" fillId="35" borderId="13" xfId="63" applyFont="1" applyFill="1" applyBorder="1" applyAlignment="1">
      <alignment horizontal="center" vertical="center" wrapText="1"/>
    </xf>
    <xf numFmtId="0" fontId="8" fillId="35" borderId="13" xfId="54" applyFont="1" applyFill="1" applyBorder="1" applyAlignment="1">
      <alignment horizontal="center" vertical="center" wrapText="1"/>
      <protection/>
    </xf>
    <xf numFmtId="49" fontId="8" fillId="35" borderId="13" xfId="54" applyNumberFormat="1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vertical="top" wrapText="1"/>
      <protection/>
    </xf>
    <xf numFmtId="0" fontId="8" fillId="35" borderId="13" xfId="0" applyNumberFormat="1" applyFont="1" applyFill="1" applyBorder="1" applyAlignment="1">
      <alignment horizontal="left" vertical="center" wrapText="1"/>
    </xf>
    <xf numFmtId="4" fontId="8" fillId="35" borderId="13" xfId="54" applyNumberFormat="1" applyFont="1" applyFill="1" applyBorder="1" applyAlignment="1">
      <alignment horizontal="center" vertical="center" wrapText="1"/>
      <protection/>
    </xf>
    <xf numFmtId="4" fontId="6" fillId="33" borderId="13" xfId="54" applyNumberFormat="1" applyFont="1" applyFill="1" applyBorder="1" applyAlignment="1">
      <alignment horizontal="center" vertical="top" wrapText="1"/>
      <protection/>
    </xf>
    <xf numFmtId="4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171" fontId="8" fillId="35" borderId="13" xfId="63" applyFont="1" applyFill="1" applyBorder="1" applyAlignment="1">
      <alignment horizontal="center" vertical="center"/>
    </xf>
    <xf numFmtId="2" fontId="6" fillId="35" borderId="13" xfId="0" applyNumberFormat="1" applyFont="1" applyFill="1" applyBorder="1" applyAlignment="1">
      <alignment horizontal="right" vertical="center" wrapText="1"/>
    </xf>
    <xf numFmtId="2" fontId="8" fillId="35" borderId="13" xfId="63" applyNumberFormat="1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top" wrapText="1"/>
      <protection/>
    </xf>
    <xf numFmtId="4" fontId="11" fillId="33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Fill="1" applyBorder="1" applyAlignment="1">
      <alignment vertical="center" wrapText="1"/>
    </xf>
    <xf numFmtId="171" fontId="0" fillId="35" borderId="13" xfId="0" applyNumberFormat="1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0" fontId="8" fillId="0" borderId="13" xfId="53" applyFont="1" applyFill="1" applyBorder="1" applyAlignment="1">
      <alignment vertical="top" wrapText="1"/>
      <protection/>
    </xf>
    <xf numFmtId="0" fontId="8" fillId="35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>
      <alignment/>
    </xf>
    <xf numFmtId="171" fontId="10" fillId="0" borderId="0" xfId="63" applyFont="1" applyAlignment="1">
      <alignment/>
    </xf>
    <xf numFmtId="0" fontId="8" fillId="0" borderId="28" xfId="0" applyFont="1" applyBorder="1" applyAlignment="1">
      <alignment wrapText="1"/>
    </xf>
    <xf numFmtId="2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wrapText="1"/>
    </xf>
    <xf numFmtId="4" fontId="8" fillId="35" borderId="13" xfId="0" applyNumberFormat="1" applyFont="1" applyFill="1" applyBorder="1" applyAlignment="1">
      <alignment wrapText="1"/>
    </xf>
    <xf numFmtId="2" fontId="6" fillId="35" borderId="13" xfId="0" applyNumberFormat="1" applyFont="1" applyFill="1" applyBorder="1" applyAlignment="1">
      <alignment horizontal="center" vertical="center" wrapText="1"/>
    </xf>
    <xf numFmtId="4" fontId="8" fillId="35" borderId="13" xfId="54" applyNumberFormat="1" applyFont="1" applyFill="1" applyBorder="1" applyAlignment="1">
      <alignment horizontal="right" vertical="top" wrapText="1"/>
      <protection/>
    </xf>
    <xf numFmtId="171" fontId="6" fillId="34" borderId="13" xfId="63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22" xfId="53" applyFont="1" applyFill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wrapText="1"/>
      <protection/>
    </xf>
    <xf numFmtId="4" fontId="8" fillId="34" borderId="13" xfId="53" applyNumberFormat="1" applyFont="1" applyFill="1" applyBorder="1" applyAlignment="1">
      <alignment horizontal="center" wrapText="1"/>
      <protection/>
    </xf>
    <xf numFmtId="4" fontId="8" fillId="19" borderId="13" xfId="53" applyNumberFormat="1" applyFont="1" applyFill="1" applyBorder="1" applyAlignment="1">
      <alignment horizontal="center" wrapText="1"/>
      <protection/>
    </xf>
    <xf numFmtId="0" fontId="8" fillId="7" borderId="13" xfId="53" applyFont="1" applyFill="1" applyBorder="1" applyAlignment="1">
      <alignment horizontal="center" wrapText="1"/>
      <protection/>
    </xf>
    <xf numFmtId="4" fontId="8" fillId="7" borderId="13" xfId="53" applyNumberFormat="1" applyFont="1" applyFill="1" applyBorder="1" applyAlignment="1">
      <alignment horizontal="center" wrapText="1"/>
      <protection/>
    </xf>
    <xf numFmtId="0" fontId="8" fillId="0" borderId="13" xfId="0" applyFont="1" applyBorder="1" applyAlignment="1">
      <alignment horizontal="left" vertical="top" wrapText="1"/>
    </xf>
    <xf numFmtId="0" fontId="8" fillId="7" borderId="13" xfId="0" applyFont="1" applyFill="1" applyBorder="1" applyAlignment="1">
      <alignment wrapText="1"/>
    </xf>
    <xf numFmtId="4" fontId="8" fillId="7" borderId="13" xfId="53" applyNumberFormat="1" applyFont="1" applyFill="1" applyBorder="1" applyAlignment="1">
      <alignment horizontal="center" vertical="top" wrapText="1"/>
      <protection/>
    </xf>
    <xf numFmtId="4" fontId="8" fillId="34" borderId="13" xfId="53" applyNumberFormat="1" applyFont="1" applyFill="1" applyBorder="1" applyAlignment="1">
      <alignment horizontal="center" vertical="top" wrapText="1"/>
      <protection/>
    </xf>
    <xf numFmtId="0" fontId="8" fillId="19" borderId="13" xfId="0" applyFont="1" applyFill="1" applyBorder="1" applyAlignment="1">
      <alignment wrapText="1"/>
    </xf>
    <xf numFmtId="4" fontId="8" fillId="19" borderId="13" xfId="53" applyNumberFormat="1" applyFont="1" applyFill="1" applyBorder="1" applyAlignment="1">
      <alignment horizontal="center" vertical="top" wrapText="1"/>
      <protection/>
    </xf>
    <xf numFmtId="0" fontId="8" fillId="13" borderId="13" xfId="53" applyFont="1" applyFill="1" applyBorder="1" applyAlignment="1">
      <alignment wrapText="1"/>
      <protection/>
    </xf>
    <xf numFmtId="4" fontId="8" fillId="13" borderId="13" xfId="53" applyNumberFormat="1" applyFont="1" applyFill="1" applyBorder="1" applyAlignment="1">
      <alignment horizontal="center" vertical="top" wrapText="1"/>
      <protection/>
    </xf>
    <xf numFmtId="0" fontId="6" fillId="34" borderId="13" xfId="53" applyFont="1" applyFill="1" applyBorder="1" applyAlignment="1">
      <alignment wrapText="1"/>
      <protection/>
    </xf>
    <xf numFmtId="0" fontId="8" fillId="7" borderId="13" xfId="53" applyFont="1" applyFill="1" applyBorder="1" applyAlignment="1">
      <alignment horizontal="center" vertical="top" wrapText="1"/>
      <protection/>
    </xf>
    <xf numFmtId="0" fontId="8" fillId="0" borderId="13" xfId="53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vertical="top" wrapText="1"/>
      <protection/>
    </xf>
    <xf numFmtId="4" fontId="8" fillId="0" borderId="13" xfId="53" applyNumberFormat="1" applyFont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wrapText="1"/>
      <protection/>
    </xf>
    <xf numFmtId="4" fontId="8" fillId="7" borderId="13" xfId="53" applyNumberFormat="1" applyFont="1" applyFill="1" applyBorder="1" applyAlignment="1">
      <alignment horizontal="center"/>
      <protection/>
    </xf>
    <xf numFmtId="0" fontId="8" fillId="19" borderId="13" xfId="53" applyFont="1" applyFill="1" applyBorder="1" applyAlignment="1">
      <alignment wrapText="1"/>
      <protection/>
    </xf>
    <xf numFmtId="0" fontId="6" fillId="34" borderId="13" xfId="53" applyFont="1" applyFill="1" applyBorder="1" applyAlignment="1">
      <alignment vertical="center" wrapText="1"/>
      <protection/>
    </xf>
    <xf numFmtId="0" fontId="8" fillId="7" borderId="13" xfId="0" applyFont="1" applyFill="1" applyBorder="1" applyAlignment="1">
      <alignment vertical="top" wrapText="1"/>
    </xf>
    <xf numFmtId="0" fontId="8" fillId="39" borderId="13" xfId="53" applyFont="1" applyFill="1" applyBorder="1" applyAlignment="1">
      <alignment wrapText="1"/>
      <protection/>
    </xf>
    <xf numFmtId="4" fontId="8" fillId="39" borderId="13" xfId="53" applyNumberFormat="1" applyFont="1" applyFill="1" applyBorder="1" applyAlignment="1">
      <alignment horizontal="center" vertical="top" wrapText="1"/>
      <protection/>
    </xf>
    <xf numFmtId="0" fontId="12" fillId="7" borderId="13" xfId="53" applyFont="1" applyFill="1" applyBorder="1" applyAlignment="1">
      <alignment wrapText="1"/>
      <protection/>
    </xf>
    <xf numFmtId="0" fontId="8" fillId="0" borderId="13" xfId="53" applyFont="1" applyBorder="1" applyAlignment="1">
      <alignment horizontal="left" vertical="top" wrapText="1"/>
      <protection/>
    </xf>
    <xf numFmtId="4" fontId="6" fillId="34" borderId="13" xfId="53" applyNumberFormat="1" applyFont="1" applyFill="1" applyBorder="1" applyAlignment="1">
      <alignment horizontal="center" vertical="top" wrapText="1"/>
      <protection/>
    </xf>
    <xf numFmtId="4" fontId="8" fillId="35" borderId="13" xfId="53" applyNumberFormat="1" applyFont="1" applyFill="1" applyBorder="1" applyAlignment="1">
      <alignment horizontal="center" vertical="top" wrapText="1"/>
      <protection/>
    </xf>
    <xf numFmtId="0" fontId="8" fillId="35" borderId="13" xfId="53" applyFont="1" applyFill="1" applyBorder="1" applyAlignment="1">
      <alignment wrapText="1"/>
      <protection/>
    </xf>
    <xf numFmtId="4" fontId="8" fillId="19" borderId="13" xfId="53" applyNumberFormat="1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wrapText="1"/>
      <protection/>
    </xf>
    <xf numFmtId="0" fontId="8" fillId="0" borderId="13" xfId="53" applyFont="1" applyFill="1" applyBorder="1" applyAlignment="1">
      <alignment horizontal="left" vertical="top" wrapText="1"/>
      <protection/>
    </xf>
    <xf numFmtId="0" fontId="6" fillId="34" borderId="13" xfId="53" applyNumberFormat="1" applyFont="1" applyFill="1" applyBorder="1" applyAlignment="1">
      <alignment vertical="center" wrapText="1"/>
      <protection/>
    </xf>
    <xf numFmtId="0" fontId="8" fillId="35" borderId="13" xfId="53" applyNumberFormat="1" applyFont="1" applyFill="1" applyBorder="1" applyAlignment="1">
      <alignment vertical="top" wrapText="1"/>
      <protection/>
    </xf>
    <xf numFmtId="0" fontId="8" fillId="7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 vertical="top" wrapText="1"/>
      <protection/>
    </xf>
    <xf numFmtId="0" fontId="8" fillId="7" borderId="13" xfId="53" applyFont="1" applyFill="1" applyBorder="1" applyAlignment="1">
      <alignment horizontal="left" vertical="top" wrapText="1"/>
      <protection/>
    </xf>
    <xf numFmtId="0" fontId="8" fillId="19" borderId="13" xfId="53" applyFont="1" applyFill="1" applyBorder="1" applyAlignment="1">
      <alignment horizontal="left" wrapText="1"/>
      <protection/>
    </xf>
    <xf numFmtId="0" fontId="8" fillId="35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/>
      <protection/>
    </xf>
    <xf numFmtId="0" fontId="8" fillId="7" borderId="13" xfId="53" applyFont="1" applyFill="1" applyBorder="1" applyAlignment="1">
      <alignment horizontal="left"/>
      <protection/>
    </xf>
    <xf numFmtId="0" fontId="8" fillId="0" borderId="29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5" fillId="0" borderId="0" xfId="53" applyFont="1">
      <alignment/>
      <protection/>
    </xf>
    <xf numFmtId="0" fontId="1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0" fontId="8" fillId="40" borderId="13" xfId="53" applyNumberFormat="1" applyFont="1" applyFill="1" applyBorder="1" applyAlignment="1">
      <alignment vertical="top" wrapText="1"/>
      <protection/>
    </xf>
    <xf numFmtId="0" fontId="8" fillId="40" borderId="13" xfId="53" applyNumberFormat="1" applyFont="1" applyFill="1" applyBorder="1" applyAlignment="1">
      <alignment vertical="center" wrapText="1"/>
      <protection/>
    </xf>
    <xf numFmtId="4" fontId="8" fillId="40" borderId="13" xfId="53" applyNumberFormat="1" applyFont="1" applyFill="1" applyBorder="1" applyAlignment="1">
      <alignment horizontal="center" vertical="top" wrapText="1"/>
      <protection/>
    </xf>
    <xf numFmtId="0" fontId="8" fillId="41" borderId="13" xfId="53" applyNumberFormat="1" applyFont="1" applyFill="1" applyBorder="1" applyAlignment="1">
      <alignment vertical="top" wrapText="1"/>
      <protection/>
    </xf>
    <xf numFmtId="0" fontId="8" fillId="41" borderId="13" xfId="53" applyNumberFormat="1" applyFont="1" applyFill="1" applyBorder="1" applyAlignment="1">
      <alignment vertical="center" wrapText="1"/>
      <protection/>
    </xf>
    <xf numFmtId="4" fontId="8" fillId="41" borderId="13" xfId="53" applyNumberFormat="1" applyFont="1" applyFill="1" applyBorder="1" applyAlignment="1">
      <alignment horizontal="center" vertical="top" wrapText="1"/>
      <protection/>
    </xf>
    <xf numFmtId="0" fontId="10" fillId="0" borderId="13" xfId="53" applyFont="1" applyBorder="1">
      <alignment/>
      <protection/>
    </xf>
    <xf numFmtId="4" fontId="10" fillId="0" borderId="0" xfId="53" applyNumberFormat="1" applyFont="1">
      <alignment/>
      <protection/>
    </xf>
    <xf numFmtId="171" fontId="10" fillId="0" borderId="0" xfId="53" applyNumberFormat="1" applyFont="1">
      <alignment/>
      <protection/>
    </xf>
    <xf numFmtId="171" fontId="10" fillId="0" borderId="29" xfId="63" applyFont="1" applyBorder="1" applyAlignment="1">
      <alignment horizontal="center" vertical="center"/>
    </xf>
    <xf numFmtId="4" fontId="8" fillId="0" borderId="29" xfId="53" applyNumberFormat="1" applyFont="1" applyFill="1" applyBorder="1" applyAlignment="1">
      <alignment horizontal="center" vertical="top" wrapText="1"/>
      <protection/>
    </xf>
    <xf numFmtId="0" fontId="10" fillId="0" borderId="30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wrapText="1"/>
      <protection/>
    </xf>
    <xf numFmtId="0" fontId="10" fillId="0" borderId="30" xfId="53" applyFont="1" applyBorder="1" applyAlignment="1">
      <alignment horizontal="center" wrapText="1"/>
      <protection/>
    </xf>
    <xf numFmtId="0" fontId="8" fillId="7" borderId="28" xfId="53" applyFont="1" applyFill="1" applyBorder="1" applyAlignment="1">
      <alignment horizontal="center" wrapText="1"/>
      <protection/>
    </xf>
    <xf numFmtId="4" fontId="8" fillId="7" borderId="30" xfId="53" applyNumberFormat="1" applyFont="1" applyFill="1" applyBorder="1" applyAlignment="1">
      <alignment horizontal="center" wrapText="1"/>
      <protection/>
    </xf>
    <xf numFmtId="0" fontId="8" fillId="0" borderId="28" xfId="0" applyFont="1" applyBorder="1" applyAlignment="1">
      <alignment horizontal="center" vertical="top" wrapText="1"/>
    </xf>
    <xf numFmtId="4" fontId="8" fillId="0" borderId="30" xfId="53" applyNumberFormat="1" applyFont="1" applyFill="1" applyBorder="1" applyAlignment="1">
      <alignment horizontal="center" vertical="top" wrapText="1"/>
      <protection/>
    </xf>
    <xf numFmtId="0" fontId="8" fillId="7" borderId="28" xfId="0" applyFont="1" applyFill="1" applyBorder="1" applyAlignment="1">
      <alignment horizontal="center" vertical="top" wrapText="1"/>
    </xf>
    <xf numFmtId="4" fontId="8" fillId="7" borderId="30" xfId="53" applyNumberFormat="1" applyFont="1" applyFill="1" applyBorder="1" applyAlignment="1">
      <alignment horizontal="center" vertical="top" wrapText="1"/>
      <protection/>
    </xf>
    <xf numFmtId="0" fontId="8" fillId="34" borderId="28" xfId="0" applyFont="1" applyFill="1" applyBorder="1" applyAlignment="1">
      <alignment horizontal="center" vertical="top" wrapText="1"/>
    </xf>
    <xf numFmtId="4" fontId="8" fillId="34" borderId="30" xfId="53" applyNumberFormat="1" applyFont="1" applyFill="1" applyBorder="1" applyAlignment="1">
      <alignment horizontal="center" vertical="top" wrapText="1"/>
      <protection/>
    </xf>
    <xf numFmtId="0" fontId="8" fillId="19" borderId="28" xfId="0" applyFont="1" applyFill="1" applyBorder="1" applyAlignment="1">
      <alignment horizontal="center" vertical="top" wrapText="1"/>
    </xf>
    <xf numFmtId="4" fontId="8" fillId="19" borderId="30" xfId="53" applyNumberFormat="1" applyFont="1" applyFill="1" applyBorder="1" applyAlignment="1">
      <alignment horizontal="center" vertical="top" wrapText="1"/>
      <protection/>
    </xf>
    <xf numFmtId="0" fontId="8" fillId="13" borderId="28" xfId="53" applyFont="1" applyFill="1" applyBorder="1" applyAlignment="1">
      <alignment horizontal="center" vertical="center" wrapText="1"/>
      <protection/>
    </xf>
    <xf numFmtId="4" fontId="8" fillId="13" borderId="30" xfId="53" applyNumberFormat="1" applyFont="1" applyFill="1" applyBorder="1" applyAlignment="1">
      <alignment horizontal="center" vertical="top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8" fillId="13" borderId="28" xfId="0" applyFont="1" applyFill="1" applyBorder="1" applyAlignment="1">
      <alignment horizontal="center" vertical="center" wrapText="1"/>
    </xf>
    <xf numFmtId="0" fontId="6" fillId="34" borderId="28" xfId="53" applyFont="1" applyFill="1" applyBorder="1" applyAlignment="1">
      <alignment horizontal="center" vertical="center" wrapText="1"/>
      <protection/>
    </xf>
    <xf numFmtId="4" fontId="8" fillId="35" borderId="30" xfId="53" applyNumberFormat="1" applyFont="1" applyFill="1" applyBorder="1" applyAlignment="1">
      <alignment horizontal="center" vertical="top" wrapText="1"/>
      <protection/>
    </xf>
    <xf numFmtId="49" fontId="8" fillId="7" borderId="28" xfId="53" applyNumberFormat="1" applyFont="1" applyFill="1" applyBorder="1" applyAlignment="1">
      <alignment horizontal="center" vertical="center" wrapText="1"/>
      <protection/>
    </xf>
    <xf numFmtId="49" fontId="8" fillId="0" borderId="28" xfId="53" applyNumberFormat="1" applyFont="1" applyFill="1" applyBorder="1" applyAlignment="1">
      <alignment horizontal="center" vertical="center" wrapText="1"/>
      <protection/>
    </xf>
    <xf numFmtId="0" fontId="8" fillId="7" borderId="28" xfId="53" applyFont="1" applyFill="1" applyBorder="1" applyAlignment="1">
      <alignment horizontal="center" vertical="center" wrapText="1"/>
      <protection/>
    </xf>
    <xf numFmtId="4" fontId="8" fillId="0" borderId="30" xfId="53" applyNumberFormat="1" applyFont="1" applyBorder="1" applyAlignment="1">
      <alignment horizontal="center" vertical="top" wrapText="1"/>
      <protection/>
    </xf>
    <xf numFmtId="0" fontId="8" fillId="7" borderId="28" xfId="53" applyFont="1" applyFill="1" applyBorder="1" applyAlignment="1">
      <alignment horizontal="center"/>
      <protection/>
    </xf>
    <xf numFmtId="4" fontId="8" fillId="7" borderId="30" xfId="53" applyNumberFormat="1" applyFont="1" applyFill="1" applyBorder="1" applyAlignment="1">
      <alignment horizontal="center"/>
      <protection/>
    </xf>
    <xf numFmtId="0" fontId="8" fillId="34" borderId="28" xfId="53" applyFont="1" applyFill="1" applyBorder="1" applyAlignment="1">
      <alignment horizontal="center" vertical="center" wrapText="1"/>
      <protection/>
    </xf>
    <xf numFmtId="0" fontId="8" fillId="19" borderId="28" xfId="53" applyFont="1" applyFill="1" applyBorder="1" applyAlignment="1">
      <alignment horizontal="center" vertical="center" wrapText="1"/>
      <protection/>
    </xf>
    <xf numFmtId="0" fontId="8" fillId="7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39" borderId="28" xfId="53" applyFont="1" applyFill="1" applyBorder="1" applyAlignment="1">
      <alignment horizontal="center" vertical="center" wrapText="1"/>
      <protection/>
    </xf>
    <xf numFmtId="4" fontId="8" fillId="39" borderId="30" xfId="53" applyNumberFormat="1" applyFont="1" applyFill="1" applyBorder="1" applyAlignment="1">
      <alignment horizontal="center" vertical="top" wrapText="1"/>
      <protection/>
    </xf>
    <xf numFmtId="49" fontId="8" fillId="0" borderId="28" xfId="0" applyNumberFormat="1" applyFont="1" applyBorder="1" applyAlignment="1">
      <alignment horizontal="center" vertical="center"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35" borderId="28" xfId="53" applyFont="1" applyFill="1" applyBorder="1" applyAlignment="1">
      <alignment horizontal="center" vertical="center" wrapText="1"/>
      <protection/>
    </xf>
    <xf numFmtId="0" fontId="8" fillId="19" borderId="28" xfId="53" applyFont="1" applyFill="1" applyBorder="1" applyAlignment="1">
      <alignment horizontal="center"/>
      <protection/>
    </xf>
    <xf numFmtId="4" fontId="8" fillId="19" borderId="30" xfId="53" applyNumberFormat="1" applyFont="1" applyFill="1" applyBorder="1" applyAlignment="1">
      <alignment horizontal="center"/>
      <protection/>
    </xf>
    <xf numFmtId="0" fontId="8" fillId="40" borderId="28" xfId="53" applyFont="1" applyFill="1" applyBorder="1" applyAlignment="1">
      <alignment horizontal="center" vertical="center" wrapText="1"/>
      <protection/>
    </xf>
    <xf numFmtId="4" fontId="8" fillId="40" borderId="30" xfId="53" applyNumberFormat="1" applyFont="1" applyFill="1" applyBorder="1" applyAlignment="1">
      <alignment horizontal="center" vertical="top" wrapText="1"/>
      <protection/>
    </xf>
    <xf numFmtId="0" fontId="8" fillId="41" borderId="28" xfId="53" applyFont="1" applyFill="1" applyBorder="1" applyAlignment="1">
      <alignment horizontal="center" vertical="center" wrapText="1"/>
      <protection/>
    </xf>
    <xf numFmtId="4" fontId="8" fillId="41" borderId="30" xfId="53" applyNumberFormat="1" applyFont="1" applyFill="1" applyBorder="1" applyAlignment="1">
      <alignment horizontal="center" vertical="top" wrapText="1"/>
      <protection/>
    </xf>
    <xf numFmtId="0" fontId="6" fillId="35" borderId="31" xfId="53" applyFont="1" applyFill="1" applyBorder="1" applyAlignment="1">
      <alignment horizontal="center" vertical="center" wrapText="1"/>
      <protection/>
    </xf>
    <xf numFmtId="171" fontId="24" fillId="0" borderId="0" xfId="63" applyNumberFormat="1" applyFont="1" applyAlignment="1">
      <alignment/>
    </xf>
    <xf numFmtId="0" fontId="24" fillId="0" borderId="0" xfId="0" applyFont="1" applyAlignment="1">
      <alignment/>
    </xf>
    <xf numFmtId="2" fontId="25" fillId="0" borderId="13" xfId="0" applyNumberFormat="1" applyFont="1" applyBorder="1" applyAlignment="1">
      <alignment horizontal="centerContinuous" vertical="center" wrapText="1"/>
    </xf>
    <xf numFmtId="0" fontId="21" fillId="0" borderId="13" xfId="0" applyFont="1" applyBorder="1" applyAlignment="1">
      <alignment horizontal="center" vertical="top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 wrapText="1"/>
    </xf>
    <xf numFmtId="4" fontId="21" fillId="34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Continuous" vertical="center" wrapText="1"/>
    </xf>
    <xf numFmtId="4" fontId="24" fillId="0" borderId="0" xfId="0" applyNumberFormat="1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1" fillId="0" borderId="13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/>
    </xf>
    <xf numFmtId="4" fontId="11" fillId="37" borderId="13" xfId="0" applyNumberFormat="1" applyFont="1" applyFill="1" applyBorder="1" applyAlignment="1">
      <alignment horizontal="right" vertical="center" wrapText="1"/>
    </xf>
    <xf numFmtId="4" fontId="11" fillId="33" borderId="13" xfId="0" applyNumberFormat="1" applyFont="1" applyFill="1" applyBorder="1" applyAlignment="1">
      <alignment horizontal="right" vertical="center" wrapText="1"/>
    </xf>
    <xf numFmtId="4" fontId="21" fillId="35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center" vertical="center"/>
    </xf>
    <xf numFmtId="4" fontId="21" fillId="35" borderId="13" xfId="0" applyNumberFormat="1" applyFont="1" applyFill="1" applyBorder="1" applyAlignment="1">
      <alignment vertical="center"/>
    </xf>
    <xf numFmtId="171" fontId="24" fillId="35" borderId="13" xfId="63" applyFont="1" applyFill="1" applyBorder="1" applyAlignment="1">
      <alignment horizontal="center" vertical="center"/>
    </xf>
    <xf numFmtId="171" fontId="21" fillId="35" borderId="13" xfId="63" applyFont="1" applyFill="1" applyBorder="1" applyAlignment="1">
      <alignment horizontal="center" vertical="center" wrapText="1"/>
    </xf>
    <xf numFmtId="4" fontId="11" fillId="33" borderId="13" xfId="54" applyNumberFormat="1" applyFont="1" applyFill="1" applyBorder="1" applyAlignment="1">
      <alignment horizontal="center" vertical="top" wrapText="1"/>
      <protection/>
    </xf>
    <xf numFmtId="4" fontId="21" fillId="35" borderId="13" xfId="54" applyNumberFormat="1" applyFont="1" applyFill="1" applyBorder="1" applyAlignment="1">
      <alignment horizontal="center" vertical="center" wrapText="1"/>
      <protection/>
    </xf>
    <xf numFmtId="4" fontId="21" fillId="0" borderId="13" xfId="54" applyNumberFormat="1" applyFont="1" applyFill="1" applyBorder="1" applyAlignment="1">
      <alignment horizontal="center" vertical="center" wrapText="1"/>
      <protection/>
    </xf>
    <xf numFmtId="171" fontId="21" fillId="0" borderId="13" xfId="63" applyFont="1" applyFill="1" applyBorder="1" applyAlignment="1">
      <alignment horizontal="center" vertical="center"/>
    </xf>
    <xf numFmtId="171" fontId="21" fillId="35" borderId="13" xfId="63" applyFont="1" applyFill="1" applyBorder="1" applyAlignment="1">
      <alignment horizontal="center" vertical="center"/>
    </xf>
    <xf numFmtId="2" fontId="21" fillId="35" borderId="13" xfId="63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vertical="center"/>
    </xf>
    <xf numFmtId="4" fontId="11" fillId="37" borderId="13" xfId="0" applyNumberFormat="1" applyFont="1" applyFill="1" applyBorder="1" applyAlignment="1">
      <alignment horizontal="center" vertical="center" wrapText="1"/>
    </xf>
    <xf numFmtId="171" fontId="11" fillId="34" borderId="13" xfId="63" applyFont="1" applyFill="1" applyBorder="1" applyAlignment="1">
      <alignment horizontal="right" vertical="center" wrapText="1"/>
    </xf>
    <xf numFmtId="171" fontId="21" fillId="0" borderId="13" xfId="63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171" fontId="24" fillId="35" borderId="13" xfId="0" applyNumberFormat="1" applyFont="1" applyFill="1" applyBorder="1" applyAlignment="1">
      <alignment horizontal="center" vertical="center"/>
    </xf>
    <xf numFmtId="171" fontId="8" fillId="0" borderId="29" xfId="63" applyFont="1" applyBorder="1" applyAlignment="1">
      <alignment horizontal="center" vertical="top" wrapText="1"/>
    </xf>
    <xf numFmtId="171" fontId="8" fillId="0" borderId="13" xfId="63" applyFont="1" applyBorder="1" applyAlignment="1">
      <alignment horizontal="center" vertical="top" wrapText="1"/>
    </xf>
    <xf numFmtId="171" fontId="10" fillId="0" borderId="13" xfId="63" applyFont="1" applyBorder="1" applyAlignment="1">
      <alignment/>
    </xf>
    <xf numFmtId="4" fontId="0" fillId="0" borderId="0" xfId="0" applyNumberFormat="1" applyFont="1" applyBorder="1" applyAlignment="1">
      <alignment/>
    </xf>
    <xf numFmtId="171" fontId="12" fillId="0" borderId="0" xfId="63" applyFont="1" applyAlignment="1">
      <alignment/>
    </xf>
    <xf numFmtId="171" fontId="0" fillId="0" borderId="0" xfId="63" applyFont="1" applyAlignment="1">
      <alignment/>
    </xf>
    <xf numFmtId="43" fontId="0" fillId="0" borderId="0" xfId="0" applyNumberFormat="1" applyFont="1" applyAlignment="1">
      <alignment/>
    </xf>
    <xf numFmtId="4" fontId="6" fillId="34" borderId="30" xfId="53" applyNumberFormat="1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wrapText="1"/>
      <protection/>
    </xf>
    <xf numFmtId="0" fontId="8" fillId="41" borderId="13" xfId="53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left" wrapText="1"/>
      <protection/>
    </xf>
    <xf numFmtId="0" fontId="8" fillId="0" borderId="13" xfId="53" applyNumberFormat="1" applyFont="1" applyFill="1" applyBorder="1" applyAlignment="1">
      <alignment vertical="top" wrapText="1"/>
      <protection/>
    </xf>
    <xf numFmtId="0" fontId="8" fillId="19" borderId="13" xfId="53" applyFont="1" applyFill="1" applyBorder="1" applyAlignment="1">
      <alignment vertical="top" wrapText="1"/>
      <protection/>
    </xf>
    <xf numFmtId="0" fontId="8" fillId="35" borderId="13" xfId="53" applyNumberFormat="1" applyFont="1" applyFill="1" applyBorder="1" applyAlignment="1">
      <alignment vertical="center" wrapText="1"/>
      <protection/>
    </xf>
    <xf numFmtId="2" fontId="6" fillId="37" borderId="13" xfId="0" applyNumberFormat="1" applyFont="1" applyFill="1" applyBorder="1" applyAlignment="1">
      <alignment horizontal="right" vertical="center" wrapText="1"/>
    </xf>
    <xf numFmtId="49" fontId="11" fillId="33" borderId="13" xfId="0" applyNumberFormat="1" applyFont="1" applyFill="1" applyBorder="1" applyAlignment="1">
      <alignment horizontal="left" vertical="justify" wrapText="1"/>
    </xf>
    <xf numFmtId="43" fontId="0" fillId="35" borderId="0" xfId="0" applyNumberFormat="1" applyFont="1" applyFill="1" applyAlignment="1">
      <alignment/>
    </xf>
    <xf numFmtId="181" fontId="0" fillId="0" borderId="0" xfId="0" applyNumberFormat="1" applyFont="1" applyAlignment="1">
      <alignment horizontal="center" vertical="center"/>
    </xf>
    <xf numFmtId="0" fontId="10" fillId="0" borderId="0" xfId="53" applyFont="1" applyAlignment="1">
      <alignment horizontal="center" vertical="center" wrapText="1"/>
      <protection/>
    </xf>
    <xf numFmtId="0" fontId="8" fillId="35" borderId="14" xfId="53" applyFont="1" applyFill="1" applyBorder="1" applyAlignment="1">
      <alignment horizontal="center" vertical="center" wrapText="1"/>
      <protection/>
    </xf>
    <xf numFmtId="0" fontId="8" fillId="35" borderId="12" xfId="53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vertical="center"/>
    </xf>
    <xf numFmtId="0" fontId="10" fillId="35" borderId="0" xfId="53" applyFont="1" applyFill="1">
      <alignment/>
      <protection/>
    </xf>
    <xf numFmtId="180" fontId="6" fillId="0" borderId="12" xfId="0" applyNumberFormat="1" applyFont="1" applyBorder="1" applyAlignment="1">
      <alignment horizontal="center"/>
    </xf>
    <xf numFmtId="4" fontId="8" fillId="38" borderId="32" xfId="0" applyNumberFormat="1" applyFont="1" applyFill="1" applyBorder="1" applyAlignment="1">
      <alignment horizontal="center" vertical="center" wrapText="1"/>
    </xf>
    <xf numFmtId="171" fontId="0" fillId="38" borderId="0" xfId="63" applyFont="1" applyFill="1" applyAlignment="1">
      <alignment horizontal="center" vertical="center"/>
    </xf>
    <xf numFmtId="171" fontId="10" fillId="0" borderId="0" xfId="63" applyFont="1" applyAlignment="1">
      <alignment horizontal="center" vertical="center"/>
    </xf>
    <xf numFmtId="171" fontId="10" fillId="35" borderId="0" xfId="63" applyFont="1" applyFill="1" applyAlignment="1">
      <alignment horizontal="center" vertical="center"/>
    </xf>
    <xf numFmtId="0" fontId="8" fillId="34" borderId="28" xfId="53" applyFont="1" applyFill="1" applyBorder="1" applyAlignment="1">
      <alignment horizontal="center" wrapText="1"/>
      <protection/>
    </xf>
    <xf numFmtId="0" fontId="6" fillId="34" borderId="13" xfId="53" applyFont="1" applyFill="1" applyBorder="1" applyAlignment="1">
      <alignment horizontal="center" wrapText="1"/>
      <protection/>
    </xf>
    <xf numFmtId="4" fontId="8" fillId="34" borderId="30" xfId="53" applyNumberFormat="1" applyFont="1" applyFill="1" applyBorder="1" applyAlignment="1">
      <alignment horizontal="center" wrapText="1"/>
      <protection/>
    </xf>
    <xf numFmtId="0" fontId="8" fillId="19" borderId="28" xfId="53" applyFont="1" applyFill="1" applyBorder="1" applyAlignment="1">
      <alignment horizontal="center" wrapText="1"/>
      <protection/>
    </xf>
    <xf numFmtId="0" fontId="6" fillId="19" borderId="13" xfId="53" applyFont="1" applyFill="1" applyBorder="1" applyAlignment="1">
      <alignment horizontal="center" wrapText="1"/>
      <protection/>
    </xf>
    <xf numFmtId="4" fontId="8" fillId="19" borderId="30" xfId="53" applyNumberFormat="1" applyFont="1" applyFill="1" applyBorder="1" applyAlignment="1">
      <alignment horizontal="center" wrapText="1"/>
      <protection/>
    </xf>
    <xf numFmtId="0" fontId="8" fillId="14" borderId="28" xfId="53" applyFont="1" applyFill="1" applyBorder="1" applyAlignment="1">
      <alignment horizontal="center" vertical="center" wrapText="1"/>
      <protection/>
    </xf>
    <xf numFmtId="0" fontId="6" fillId="14" borderId="13" xfId="53" applyFont="1" applyFill="1" applyBorder="1" applyAlignment="1">
      <alignment wrapText="1"/>
      <protection/>
    </xf>
    <xf numFmtId="4" fontId="8" fillId="14" borderId="13" xfId="53" applyNumberFormat="1" applyFont="1" applyFill="1" applyBorder="1" applyAlignment="1">
      <alignment horizontal="center" vertical="top" wrapText="1"/>
      <protection/>
    </xf>
    <xf numFmtId="4" fontId="8" fillId="14" borderId="30" xfId="53" applyNumberFormat="1" applyFont="1" applyFill="1" applyBorder="1" applyAlignment="1">
      <alignment horizontal="center" vertical="top" wrapText="1"/>
      <protection/>
    </xf>
    <xf numFmtId="0" fontId="6" fillId="34" borderId="13" xfId="53" applyFont="1" applyFill="1" applyBorder="1" applyAlignment="1">
      <alignment horizontal="left" wrapText="1"/>
      <protection/>
    </xf>
    <xf numFmtId="0" fontId="6" fillId="35" borderId="33" xfId="53" applyFont="1" applyFill="1" applyBorder="1" applyAlignment="1">
      <alignment horizontal="center" vertical="top" wrapText="1"/>
      <protection/>
    </xf>
    <xf numFmtId="4" fontId="6" fillId="35" borderId="33" xfId="53" applyNumberFormat="1" applyFont="1" applyFill="1" applyBorder="1" applyAlignment="1">
      <alignment horizontal="center" vertical="top" wrapText="1"/>
      <protection/>
    </xf>
    <xf numFmtId="4" fontId="6" fillId="35" borderId="34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Alignment="1">
      <alignment wrapText="1"/>
      <protection/>
    </xf>
    <xf numFmtId="171" fontId="8" fillId="35" borderId="0" xfId="63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 wrapText="1"/>
    </xf>
    <xf numFmtId="171" fontId="0" fillId="35" borderId="0" xfId="63" applyFont="1" applyFill="1" applyAlignment="1">
      <alignment/>
    </xf>
    <xf numFmtId="171" fontId="0" fillId="0" borderId="0" xfId="63" applyFont="1" applyBorder="1" applyAlignment="1">
      <alignment/>
    </xf>
    <xf numFmtId="4" fontId="8" fillId="0" borderId="32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vertical="top" wrapText="1"/>
    </xf>
    <xf numFmtId="0" fontId="29" fillId="0" borderId="0" xfId="0" applyFont="1" applyAlignment="1">
      <alignment/>
    </xf>
    <xf numFmtId="171" fontId="8" fillId="38" borderId="0" xfId="63" applyFont="1" applyFill="1" applyBorder="1" applyAlignment="1">
      <alignment horizontal="center" vertical="center" wrapText="1"/>
    </xf>
    <xf numFmtId="0" fontId="0" fillId="38" borderId="0" xfId="0" applyFont="1" applyFill="1" applyAlignment="1">
      <alignment horizontal="center" wrapText="1"/>
    </xf>
    <xf numFmtId="4" fontId="8" fillId="35" borderId="36" xfId="53" applyNumberFormat="1" applyFont="1" applyFill="1" applyBorder="1" applyAlignment="1">
      <alignment horizontal="center" vertical="top" wrapText="1"/>
      <protection/>
    </xf>
    <xf numFmtId="0" fontId="6" fillId="34" borderId="28" xfId="53" applyFont="1" applyFill="1" applyBorder="1" applyAlignment="1">
      <alignment horizontal="center" vertical="center"/>
      <protection/>
    </xf>
    <xf numFmtId="4" fontId="6" fillId="34" borderId="13" xfId="53" applyNumberFormat="1" applyFont="1" applyFill="1" applyBorder="1" applyAlignment="1">
      <alignment horizontal="center"/>
      <protection/>
    </xf>
    <xf numFmtId="4" fontId="6" fillId="34" borderId="30" xfId="53" applyNumberFormat="1" applyFont="1" applyFill="1" applyBorder="1" applyAlignment="1">
      <alignment horizontal="center"/>
      <protection/>
    </xf>
    <xf numFmtId="4" fontId="22" fillId="33" borderId="12" xfId="0" applyNumberFormat="1" applyFont="1" applyFill="1" applyBorder="1" applyAlignment="1">
      <alignment/>
    </xf>
    <xf numFmtId="0" fontId="22" fillId="0" borderId="37" xfId="0" applyFont="1" applyBorder="1" applyAlignment="1">
      <alignment horizontal="right"/>
    </xf>
    <xf numFmtId="0" fontId="30" fillId="0" borderId="12" xfId="0" applyFont="1" applyFill="1" applyBorder="1" applyAlignment="1">
      <alignment horizontal="center" vertical="top" wrapText="1"/>
    </xf>
    <xf numFmtId="4" fontId="22" fillId="0" borderId="12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" fontId="22" fillId="33" borderId="22" xfId="0" applyNumberFormat="1" applyFont="1" applyFill="1" applyBorder="1" applyAlignment="1">
      <alignment/>
    </xf>
    <xf numFmtId="4" fontId="22" fillId="33" borderId="15" xfId="0" applyNumberFormat="1" applyFont="1" applyFill="1" applyBorder="1" applyAlignment="1">
      <alignment/>
    </xf>
    <xf numFmtId="4" fontId="22" fillId="33" borderId="27" xfId="0" applyNumberFormat="1" applyFont="1" applyFill="1" applyBorder="1" applyAlignment="1">
      <alignment/>
    </xf>
    <xf numFmtId="0" fontId="67" fillId="34" borderId="28" xfId="53" applyFont="1" applyFill="1" applyBorder="1" applyAlignment="1">
      <alignment horizontal="center" vertical="center" wrapText="1"/>
      <protection/>
    </xf>
    <xf numFmtId="0" fontId="68" fillId="34" borderId="13" xfId="53" applyNumberFormat="1" applyFont="1" applyFill="1" applyBorder="1" applyAlignment="1">
      <alignment vertical="top" wrapText="1"/>
      <protection/>
    </xf>
    <xf numFmtId="4" fontId="67" fillId="34" borderId="13" xfId="53" applyNumberFormat="1" applyFont="1" applyFill="1" applyBorder="1" applyAlignment="1">
      <alignment horizontal="center" vertical="top" wrapText="1"/>
      <protection/>
    </xf>
    <xf numFmtId="0" fontId="67" fillId="40" borderId="28" xfId="53" applyFont="1" applyFill="1" applyBorder="1" applyAlignment="1">
      <alignment horizontal="center" vertical="center" wrapText="1"/>
      <protection/>
    </xf>
    <xf numFmtId="0" fontId="67" fillId="40" borderId="13" xfId="53" applyNumberFormat="1" applyFont="1" applyFill="1" applyBorder="1" applyAlignment="1">
      <alignment vertical="center" wrapText="1"/>
      <protection/>
    </xf>
    <xf numFmtId="4" fontId="67" fillId="40" borderId="13" xfId="53" applyNumberFormat="1" applyFont="1" applyFill="1" applyBorder="1" applyAlignment="1">
      <alignment horizontal="center" vertical="top" wrapText="1"/>
      <protection/>
    </xf>
    <xf numFmtId="0" fontId="67" fillId="41" borderId="28" xfId="53" applyFont="1" applyFill="1" applyBorder="1" applyAlignment="1">
      <alignment horizontal="center" vertical="center" wrapText="1"/>
      <protection/>
    </xf>
    <xf numFmtId="0" fontId="67" fillId="41" borderId="13" xfId="53" applyNumberFormat="1" applyFont="1" applyFill="1" applyBorder="1" applyAlignment="1">
      <alignment vertical="center" wrapText="1"/>
      <protection/>
    </xf>
    <xf numFmtId="4" fontId="67" fillId="41" borderId="13" xfId="53" applyNumberFormat="1" applyFont="1" applyFill="1" applyBorder="1" applyAlignment="1">
      <alignment horizontal="center" vertical="top" wrapText="1"/>
      <protection/>
    </xf>
    <xf numFmtId="0" fontId="67" fillId="35" borderId="28" xfId="53" applyFont="1" applyFill="1" applyBorder="1" applyAlignment="1">
      <alignment horizontal="center" vertical="center" wrapText="1"/>
      <protection/>
    </xf>
    <xf numFmtId="0" fontId="67" fillId="35" borderId="13" xfId="53" applyNumberFormat="1" applyFont="1" applyFill="1" applyBorder="1" applyAlignment="1">
      <alignment vertical="center" wrapText="1"/>
      <protection/>
    </xf>
    <xf numFmtId="4" fontId="67" fillId="35" borderId="13" xfId="53" applyNumberFormat="1" applyFont="1" applyFill="1" applyBorder="1" applyAlignment="1">
      <alignment horizontal="center" vertical="top" wrapText="1"/>
      <protection/>
    </xf>
    <xf numFmtId="0" fontId="67" fillId="19" borderId="28" xfId="53" applyFont="1" applyFill="1" applyBorder="1" applyAlignment="1">
      <alignment horizontal="center" vertical="center" wrapText="1"/>
      <protection/>
    </xf>
    <xf numFmtId="0" fontId="67" fillId="19" borderId="13" xfId="53" applyFont="1" applyFill="1" applyBorder="1" applyAlignment="1">
      <alignment horizontal="left" wrapText="1"/>
      <protection/>
    </xf>
    <xf numFmtId="4" fontId="67" fillId="19" borderId="13" xfId="53" applyNumberFormat="1" applyFont="1" applyFill="1" applyBorder="1" applyAlignment="1">
      <alignment horizontal="center" vertical="top" wrapText="1"/>
      <protection/>
    </xf>
    <xf numFmtId="0" fontId="67" fillId="7" borderId="28" xfId="53" applyFont="1" applyFill="1" applyBorder="1" applyAlignment="1">
      <alignment horizontal="center" vertical="center" wrapText="1"/>
      <protection/>
    </xf>
    <xf numFmtId="0" fontId="67" fillId="7" borderId="13" xfId="53" applyFont="1" applyFill="1" applyBorder="1" applyAlignment="1">
      <alignment horizontal="left" wrapText="1"/>
      <protection/>
    </xf>
    <xf numFmtId="4" fontId="67" fillId="7" borderId="13" xfId="53" applyNumberFormat="1" applyFont="1" applyFill="1" applyBorder="1" applyAlignment="1">
      <alignment horizontal="center" vertical="top" wrapText="1"/>
      <protection/>
    </xf>
    <xf numFmtId="0" fontId="67" fillId="35" borderId="13" xfId="53" applyFont="1" applyFill="1" applyBorder="1" applyAlignment="1">
      <alignment horizontal="left" vertical="top" wrapText="1"/>
      <protection/>
    </xf>
    <xf numFmtId="0" fontId="67" fillId="34" borderId="13" xfId="53" applyNumberFormat="1" applyFont="1" applyFill="1" applyBorder="1" applyAlignment="1">
      <alignment vertical="top" wrapText="1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8" fillId="0" borderId="22" xfId="53" applyFont="1" applyBorder="1" applyAlignment="1">
      <alignment horizontal="center"/>
      <protection/>
    </xf>
    <xf numFmtId="0" fontId="18" fillId="0" borderId="38" xfId="53" applyFont="1" applyBorder="1" applyAlignment="1">
      <alignment horizontal="center"/>
      <protection/>
    </xf>
    <xf numFmtId="0" fontId="18" fillId="0" borderId="18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6" fillId="0" borderId="0" xfId="53" applyFont="1" applyAlignment="1">
      <alignment horizontal="center" vertical="center" wrapText="1"/>
      <protection/>
    </xf>
    <xf numFmtId="0" fontId="10" fillId="0" borderId="39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vertical="center" wrapText="1"/>
      <protection/>
    </xf>
    <xf numFmtId="0" fontId="10" fillId="0" borderId="40" xfId="5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10" fillId="0" borderId="41" xfId="53" applyFont="1" applyBorder="1" applyAlignment="1">
      <alignment horizontal="center" vertical="center" wrapText="1"/>
      <protection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2" fillId="0" borderId="52" xfId="0" applyFont="1" applyBorder="1" applyAlignment="1">
      <alignment horizontal="left" vertical="top" wrapText="1"/>
    </xf>
    <xf numFmtId="0" fontId="13" fillId="0" borderId="5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54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4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79" fontId="13" fillId="0" borderId="52" xfId="0" applyNumberFormat="1" applyFont="1" applyBorder="1" applyAlignment="1">
      <alignment horizontal="center" wrapText="1"/>
    </xf>
    <xf numFmtId="179" fontId="13" fillId="0" borderId="53" xfId="0" applyNumberFormat="1" applyFont="1" applyBorder="1" applyAlignment="1">
      <alignment horizontal="center" wrapText="1"/>
    </xf>
    <xf numFmtId="179" fontId="13" fillId="0" borderId="20" xfId="0" applyNumberFormat="1" applyFont="1" applyBorder="1" applyAlignment="1">
      <alignment horizontal="center" wrapText="1"/>
    </xf>
    <xf numFmtId="179" fontId="12" fillId="0" borderId="52" xfId="0" applyNumberFormat="1" applyFont="1" applyBorder="1" applyAlignment="1">
      <alignment horizontal="center" wrapText="1"/>
    </xf>
    <xf numFmtId="179" fontId="12" fillId="0" borderId="53" xfId="0" applyNumberFormat="1" applyFont="1" applyBorder="1" applyAlignment="1">
      <alignment horizontal="center" wrapText="1"/>
    </xf>
    <xf numFmtId="179" fontId="12" fillId="0" borderId="2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left" wrapText="1"/>
    </xf>
    <xf numFmtId="179" fontId="12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80" zoomScaleSheetLayoutView="80" zoomScalePageLayoutView="0" workbookViewId="0" topLeftCell="A1">
      <selection activeCell="E4" sqref="E4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spans="4:5" ht="15.75">
      <c r="D1" s="332"/>
      <c r="E1" s="38" t="s">
        <v>182</v>
      </c>
    </row>
    <row r="2" spans="4:5" ht="15.75">
      <c r="D2" s="38"/>
      <c r="E2" s="38" t="s">
        <v>113</v>
      </c>
    </row>
    <row r="3" spans="4:5" ht="18.75" customHeight="1">
      <c r="D3" s="38"/>
      <c r="E3" s="38" t="s">
        <v>1437</v>
      </c>
    </row>
    <row r="4" spans="3:5" ht="18.75" customHeight="1">
      <c r="C4" s="2"/>
      <c r="D4" s="38"/>
      <c r="E4" s="332"/>
    </row>
    <row r="5" spans="1:5" ht="35.25" customHeight="1">
      <c r="A5" s="524" t="s">
        <v>1260</v>
      </c>
      <c r="B5" s="524"/>
      <c r="C5" s="524"/>
      <c r="D5" s="524"/>
      <c r="E5" s="524"/>
    </row>
    <row r="6" spans="1:7" ht="18" customHeight="1">
      <c r="A6" s="523" t="s">
        <v>334</v>
      </c>
      <c r="B6" s="523"/>
      <c r="C6" s="523"/>
      <c r="D6" s="100"/>
      <c r="E6" s="34"/>
      <c r="F6" s="34"/>
      <c r="G6" s="34"/>
    </row>
    <row r="7" spans="2:5" ht="16.5" thickBot="1">
      <c r="B7" s="4"/>
      <c r="C7" s="15"/>
      <c r="D7" s="15"/>
      <c r="E7" s="144" t="s">
        <v>692</v>
      </c>
    </row>
    <row r="8" spans="1:5" s="82" customFormat="1" ht="63.75" thickBot="1">
      <c r="A8" s="73" t="s">
        <v>50</v>
      </c>
      <c r="B8" s="72" t="s">
        <v>51</v>
      </c>
      <c r="C8" s="73" t="s">
        <v>176</v>
      </c>
      <c r="D8" s="73" t="s">
        <v>325</v>
      </c>
      <c r="E8" s="73" t="s">
        <v>326</v>
      </c>
    </row>
    <row r="9" spans="1:5" s="82" customFormat="1" ht="16.5" thickBot="1">
      <c r="A9" s="37">
        <v>1</v>
      </c>
      <c r="B9" s="36">
        <v>2</v>
      </c>
      <c r="C9" s="36">
        <v>3</v>
      </c>
      <c r="D9" s="25">
        <v>4</v>
      </c>
      <c r="E9" s="25">
        <v>5</v>
      </c>
    </row>
    <row r="10" spans="1:5" s="82" customFormat="1" ht="95.25" thickBot="1">
      <c r="A10" s="37" t="s">
        <v>52</v>
      </c>
      <c r="B10" s="83" t="s">
        <v>270</v>
      </c>
      <c r="C10" s="105">
        <v>100</v>
      </c>
      <c r="D10" s="36"/>
      <c r="E10" s="36"/>
    </row>
    <row r="11" spans="1:5" s="82" customFormat="1" ht="48" thickBot="1">
      <c r="A11" s="37" t="s">
        <v>271</v>
      </c>
      <c r="B11" s="83" t="s">
        <v>175</v>
      </c>
      <c r="C11" s="105">
        <v>100</v>
      </c>
      <c r="D11" s="36"/>
      <c r="E11" s="36"/>
    </row>
    <row r="12" spans="1:5" ht="37.5" customHeight="1" thickBot="1">
      <c r="A12" s="28" t="s">
        <v>330</v>
      </c>
      <c r="B12" s="27" t="s">
        <v>63</v>
      </c>
      <c r="C12" s="99">
        <v>100</v>
      </c>
      <c r="D12" s="35"/>
      <c r="E12" s="103"/>
    </row>
    <row r="13" spans="1:5" ht="30.75" customHeight="1" thickBot="1">
      <c r="A13" s="28" t="s">
        <v>335</v>
      </c>
      <c r="B13" s="27" t="s">
        <v>338</v>
      </c>
      <c r="C13" s="99"/>
      <c r="D13" s="35"/>
      <c r="E13" s="104">
        <v>100</v>
      </c>
    </row>
    <row r="14" spans="1:5" ht="67.5" customHeight="1" thickBot="1">
      <c r="A14" s="25" t="s">
        <v>333</v>
      </c>
      <c r="B14" s="102" t="s">
        <v>54</v>
      </c>
      <c r="C14" s="99">
        <v>100</v>
      </c>
      <c r="D14" s="35"/>
      <c r="E14" s="103"/>
    </row>
    <row r="15" spans="1:5" ht="37.5" customHeight="1" thickBot="1">
      <c r="A15" s="25" t="s">
        <v>331</v>
      </c>
      <c r="B15" s="102" t="s">
        <v>16</v>
      </c>
      <c r="C15" s="99">
        <v>100</v>
      </c>
      <c r="D15" s="35"/>
      <c r="E15" s="103"/>
    </row>
    <row r="16" spans="1:5" ht="33" customHeight="1" thickBot="1">
      <c r="A16" s="25" t="s">
        <v>336</v>
      </c>
      <c r="B16" s="102" t="s">
        <v>337</v>
      </c>
      <c r="C16" s="99"/>
      <c r="D16" s="35"/>
      <c r="E16" s="104">
        <v>100</v>
      </c>
    </row>
    <row r="17" spans="1:5" ht="33" customHeight="1" thickBot="1">
      <c r="A17" s="25" t="s">
        <v>689</v>
      </c>
      <c r="B17" s="102" t="s">
        <v>688</v>
      </c>
      <c r="C17" s="99"/>
      <c r="D17" s="35">
        <v>100</v>
      </c>
      <c r="E17" s="104"/>
    </row>
    <row r="18" spans="1:5" ht="36" customHeight="1" thickBot="1">
      <c r="A18" s="25" t="s">
        <v>332</v>
      </c>
      <c r="B18" s="102" t="s">
        <v>49</v>
      </c>
      <c r="C18" s="99">
        <v>100</v>
      </c>
      <c r="D18" s="35"/>
      <c r="E18" s="103"/>
    </row>
    <row r="19" spans="2:4" ht="81.75" customHeight="1">
      <c r="B19" s="78"/>
      <c r="C19" s="75"/>
      <c r="D19" s="75"/>
    </row>
    <row r="20" spans="2:4" ht="83.25" customHeight="1">
      <c r="B20" s="78"/>
      <c r="C20" s="75"/>
      <c r="D20" s="75"/>
    </row>
    <row r="21" spans="2:4" ht="15.75">
      <c r="B21" s="78"/>
      <c r="C21" s="75"/>
      <c r="D21" s="75"/>
    </row>
    <row r="22" spans="2:4" ht="49.5" customHeight="1">
      <c r="B22" s="78"/>
      <c r="C22" s="75"/>
      <c r="D22" s="75"/>
    </row>
    <row r="23" spans="2:4" ht="95.25" customHeight="1">
      <c r="B23" s="78"/>
      <c r="C23" s="75"/>
      <c r="D23" s="75"/>
    </row>
    <row r="24" spans="2:4" ht="69" customHeight="1">
      <c r="B24" s="78"/>
      <c r="C24" s="75"/>
      <c r="D24" s="75"/>
    </row>
    <row r="25" spans="2:4" ht="34.5" customHeight="1">
      <c r="B25" s="78"/>
      <c r="C25" s="75"/>
      <c r="D25" s="75"/>
    </row>
    <row r="26" spans="2:4" ht="37.5" customHeight="1">
      <c r="B26" s="78"/>
      <c r="C26" s="75"/>
      <c r="D26" s="75"/>
    </row>
    <row r="27" spans="2:4" ht="37.5" customHeight="1">
      <c r="B27" s="78"/>
      <c r="C27" s="75"/>
      <c r="D27" s="75"/>
    </row>
    <row r="28" spans="2:4" ht="36" customHeight="1">
      <c r="B28" s="78"/>
      <c r="C28" s="75"/>
      <c r="D28" s="75"/>
    </row>
    <row r="29" spans="2:4" ht="81" customHeight="1">
      <c r="B29" s="78"/>
      <c r="C29" s="75"/>
      <c r="D29" s="75"/>
    </row>
    <row r="30" spans="2:4" ht="82.5" customHeight="1">
      <c r="B30" s="78"/>
      <c r="C30" s="75"/>
      <c r="D30" s="75"/>
    </row>
    <row r="31" spans="2:4" ht="84" customHeight="1">
      <c r="B31" s="78"/>
      <c r="C31" s="75"/>
      <c r="D31" s="75"/>
    </row>
    <row r="32" spans="2:4" ht="99" customHeight="1">
      <c r="B32" s="78"/>
      <c r="C32" s="75"/>
      <c r="D32" s="75"/>
    </row>
    <row r="33" spans="2:4" ht="114" customHeight="1">
      <c r="B33" s="76"/>
      <c r="C33" s="75"/>
      <c r="D33" s="75"/>
    </row>
    <row r="34" spans="2:4" ht="81" customHeight="1">
      <c r="B34" s="76"/>
      <c r="C34" s="75"/>
      <c r="D34" s="75"/>
    </row>
    <row r="35" spans="2:4" ht="81" customHeight="1">
      <c r="B35" s="78"/>
      <c r="C35" s="75"/>
      <c r="D35" s="75"/>
    </row>
    <row r="36" spans="2:4" ht="51.75" customHeight="1">
      <c r="B36" s="78"/>
      <c r="C36" s="75"/>
      <c r="D36" s="75"/>
    </row>
    <row r="37" spans="2:4" ht="66.75" customHeight="1">
      <c r="B37" s="79"/>
      <c r="C37" s="75"/>
      <c r="D37" s="75"/>
    </row>
    <row r="38" spans="2:4" ht="66" customHeight="1">
      <c r="B38" s="78"/>
      <c r="C38" s="75"/>
      <c r="D38" s="75"/>
    </row>
    <row r="39" spans="2:4" ht="49.5" customHeight="1" hidden="1" thickBot="1">
      <c r="B39" s="78"/>
      <c r="C39" s="75"/>
      <c r="D39" s="75"/>
    </row>
    <row r="40" spans="2:4" ht="15.75">
      <c r="B40" s="78"/>
      <c r="C40" s="75"/>
      <c r="D40" s="75"/>
    </row>
    <row r="41" spans="2:4" ht="15.75">
      <c r="B41" s="76"/>
      <c r="C41" s="75"/>
      <c r="D41" s="75"/>
    </row>
    <row r="42" spans="2:4" ht="84" customHeight="1">
      <c r="B42" s="80"/>
      <c r="C42" s="75"/>
      <c r="D42" s="75"/>
    </row>
    <row r="43" spans="2:4" ht="15.75">
      <c r="B43" s="80"/>
      <c r="C43" s="75"/>
      <c r="D43" s="75"/>
    </row>
    <row r="44" spans="2:4" ht="15.75">
      <c r="B44" s="76"/>
      <c r="C44" s="75"/>
      <c r="D44" s="75"/>
    </row>
    <row r="45" spans="2:4" ht="15.75">
      <c r="B45" s="76"/>
      <c r="C45" s="75"/>
      <c r="D45" s="75"/>
    </row>
    <row r="46" spans="2:4" ht="15.75">
      <c r="B46" s="76"/>
      <c r="C46" s="75"/>
      <c r="D46" s="75"/>
    </row>
    <row r="47" spans="2:4" ht="15.75" hidden="1">
      <c r="B47" s="81"/>
      <c r="C47" s="75"/>
      <c r="D47" s="75"/>
    </row>
    <row r="48" spans="2:4" ht="65.25" customHeight="1" hidden="1" thickBot="1">
      <c r="B48" s="76"/>
      <c r="C48" s="75"/>
      <c r="D48" s="75"/>
    </row>
    <row r="49" spans="2:4" ht="65.25" customHeight="1" hidden="1" thickBot="1">
      <c r="B49" s="78"/>
      <c r="C49" s="75"/>
      <c r="D49" s="75"/>
    </row>
    <row r="50" spans="2:4" ht="36" customHeight="1" hidden="1" thickBot="1">
      <c r="B50" s="78"/>
      <c r="C50" s="75"/>
      <c r="D50" s="75"/>
    </row>
    <row r="51" spans="2:4" ht="36" customHeight="1" hidden="1" thickBot="1">
      <c r="B51" s="76"/>
      <c r="C51" s="75"/>
      <c r="D51" s="75"/>
    </row>
    <row r="52" spans="2:4" ht="54.75" customHeight="1" hidden="1" thickBot="1">
      <c r="B52" s="77"/>
      <c r="C52" s="75"/>
      <c r="D52" s="75"/>
    </row>
    <row r="53" spans="2:4" ht="66.75" customHeight="1" hidden="1" thickBot="1">
      <c r="B53" s="76"/>
      <c r="C53" s="75"/>
      <c r="D53" s="75"/>
    </row>
    <row r="54" spans="2:4" ht="67.5" customHeight="1" hidden="1" thickBot="1">
      <c r="B54" s="78"/>
      <c r="C54" s="75"/>
      <c r="D54" s="75"/>
    </row>
    <row r="55" spans="2:4" ht="35.25" customHeight="1" hidden="1" thickBot="1">
      <c r="B55" s="78"/>
      <c r="C55" s="75"/>
      <c r="D55" s="75"/>
    </row>
    <row r="56" spans="2:4" ht="37.5" customHeight="1" hidden="1" thickBot="1">
      <c r="B56" s="76"/>
      <c r="C56" s="75"/>
      <c r="D56" s="75"/>
    </row>
    <row r="57" spans="2:4" ht="51.75" customHeight="1">
      <c r="B57" s="77"/>
      <c r="C57" s="75"/>
      <c r="D57" s="75"/>
    </row>
    <row r="58" spans="2:4" ht="66" customHeight="1">
      <c r="B58" s="76"/>
      <c r="C58" s="75"/>
      <c r="D58" s="75"/>
    </row>
    <row r="59" spans="2:4" ht="66" customHeight="1">
      <c r="B59" s="78"/>
      <c r="C59" s="75"/>
      <c r="D59" s="75"/>
    </row>
    <row r="60" spans="2:4" ht="33.75" customHeight="1">
      <c r="B60" s="78"/>
      <c r="C60" s="75"/>
      <c r="D60" s="75"/>
    </row>
    <row r="61" spans="2:4" ht="35.25" customHeight="1">
      <c r="B61" s="76"/>
      <c r="C61" s="75"/>
      <c r="D61" s="75"/>
    </row>
    <row r="62" spans="2:4" ht="35.25" customHeight="1">
      <c r="B62" s="77"/>
      <c r="C62" s="75"/>
      <c r="D62" s="75"/>
    </row>
    <row r="63" spans="2:4" ht="36" customHeight="1">
      <c r="B63" s="76"/>
      <c r="C63" s="75"/>
      <c r="D63" s="75"/>
    </row>
    <row r="64" spans="2:4" ht="66" customHeight="1">
      <c r="B64" s="78"/>
      <c r="C64" s="75"/>
      <c r="D64" s="75"/>
    </row>
    <row r="65" spans="2:4" ht="33.75" customHeight="1">
      <c r="B65" s="74"/>
      <c r="C65" s="75"/>
      <c r="D65" s="75"/>
    </row>
    <row r="66" spans="2:4" ht="34.5" customHeight="1">
      <c r="B66" s="76"/>
      <c r="C66" s="75"/>
      <c r="D66" s="7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SheetLayoutView="80" zoomScalePageLayoutView="0" workbookViewId="0" topLeftCell="A19">
      <selection activeCell="J32" sqref="J32"/>
    </sheetView>
  </sheetViews>
  <sheetFormatPr defaultColWidth="9.140625" defaultRowHeight="12.75"/>
  <cols>
    <col min="1" max="1" width="9.140625" style="39" customWidth="1"/>
    <col min="2" max="2" width="21.7109375" style="39" customWidth="1"/>
    <col min="3" max="3" width="10.7109375" style="39" customWidth="1"/>
    <col min="4" max="4" width="12.8515625" style="39" customWidth="1"/>
    <col min="5" max="5" width="10.00390625" style="39" customWidth="1"/>
    <col min="6" max="6" width="14.00390625" style="39" customWidth="1"/>
    <col min="7" max="7" width="13.7109375" style="39" customWidth="1"/>
    <col min="8" max="8" width="14.00390625" style="39" customWidth="1"/>
    <col min="9" max="9" width="9.140625" style="39" customWidth="1"/>
    <col min="10" max="10" width="14.57421875" style="39" bestFit="1" customWidth="1"/>
    <col min="11" max="16384" width="9.140625" style="39" customWidth="1"/>
  </cols>
  <sheetData>
    <row r="1" spans="1:8" ht="15.75">
      <c r="A1" s="4"/>
      <c r="B1" s="4"/>
      <c r="D1" s="34"/>
      <c r="E1" s="34"/>
      <c r="G1" s="34"/>
      <c r="H1" s="38" t="s">
        <v>15</v>
      </c>
    </row>
    <row r="2" spans="1:8" ht="15.75">
      <c r="A2" s="4"/>
      <c r="B2" s="4"/>
      <c r="E2" s="34"/>
      <c r="F2" s="34"/>
      <c r="G2" s="34"/>
      <c r="H2" s="38" t="s">
        <v>113</v>
      </c>
    </row>
    <row r="3" spans="1:8" ht="15.75">
      <c r="A3" s="4"/>
      <c r="B3" s="4"/>
      <c r="C3" s="40"/>
      <c r="E3" s="34"/>
      <c r="F3" s="34"/>
      <c r="G3" s="34" t="s">
        <v>1437</v>
      </c>
      <c r="H3" s="38"/>
    </row>
    <row r="4" spans="1:6" ht="15.75">
      <c r="A4" s="4"/>
      <c r="B4" s="4"/>
      <c r="C4" s="40"/>
      <c r="D4" s="38"/>
      <c r="E4" s="38"/>
      <c r="F4" s="38"/>
    </row>
    <row r="5" spans="1:8" ht="15.75">
      <c r="A5" s="4"/>
      <c r="B5" s="4"/>
      <c r="C5" s="1"/>
      <c r="D5" s="2"/>
      <c r="E5" s="2"/>
      <c r="H5" s="38" t="s">
        <v>638</v>
      </c>
    </row>
    <row r="6" spans="1:8" ht="54" customHeight="1" thickBot="1">
      <c r="A6" s="564" t="s">
        <v>1472</v>
      </c>
      <c r="B6" s="564"/>
      <c r="C6" s="564"/>
      <c r="D6" s="564"/>
      <c r="E6" s="564"/>
      <c r="F6" s="564"/>
      <c r="G6" s="564"/>
      <c r="H6" s="564"/>
    </row>
    <row r="7" spans="1:8" ht="52.5" customHeight="1" thickBot="1">
      <c r="A7" s="565" t="s">
        <v>234</v>
      </c>
      <c r="B7" s="565" t="s">
        <v>235</v>
      </c>
      <c r="C7" s="565" t="s">
        <v>288</v>
      </c>
      <c r="D7" s="565" t="s">
        <v>312</v>
      </c>
      <c r="E7" s="565" t="s">
        <v>318</v>
      </c>
      <c r="F7" s="567" t="s">
        <v>223</v>
      </c>
      <c r="G7" s="568"/>
      <c r="H7" s="569"/>
    </row>
    <row r="8" spans="1:8" ht="16.5" thickBot="1">
      <c r="A8" s="566"/>
      <c r="B8" s="566"/>
      <c r="C8" s="566"/>
      <c r="D8" s="566"/>
      <c r="E8" s="566"/>
      <c r="F8" s="25" t="s">
        <v>640</v>
      </c>
      <c r="G8" s="25" t="s">
        <v>641</v>
      </c>
      <c r="H8" s="25" t="s">
        <v>642</v>
      </c>
    </row>
    <row r="9" spans="1:8" ht="13.5" thickBot="1">
      <c r="A9" s="41" t="s">
        <v>114</v>
      </c>
      <c r="B9" s="561" t="s">
        <v>190</v>
      </c>
      <c r="C9" s="562"/>
      <c r="D9" s="562"/>
      <c r="E9" s="562"/>
      <c r="F9" s="562"/>
      <c r="G9" s="562"/>
      <c r="H9" s="563"/>
    </row>
    <row r="10" spans="1:8" ht="16.5" thickBot="1">
      <c r="A10" s="35">
        <v>1</v>
      </c>
      <c r="B10" s="42" t="s">
        <v>191</v>
      </c>
      <c r="C10" s="43" t="s">
        <v>267</v>
      </c>
      <c r="D10" s="35">
        <v>3190051200</v>
      </c>
      <c r="E10" s="43" t="s">
        <v>617</v>
      </c>
      <c r="F10" s="45">
        <v>620</v>
      </c>
      <c r="G10" s="45">
        <v>665</v>
      </c>
      <c r="H10" s="45">
        <v>2885</v>
      </c>
    </row>
    <row r="11" spans="1:8" ht="16.5" thickBot="1">
      <c r="A11" s="35">
        <v>2</v>
      </c>
      <c r="B11" s="42" t="s">
        <v>192</v>
      </c>
      <c r="C11" s="43" t="s">
        <v>267</v>
      </c>
      <c r="D11" s="35">
        <v>3190051200</v>
      </c>
      <c r="E11" s="43" t="s">
        <v>617</v>
      </c>
      <c r="F11" s="45">
        <v>1111</v>
      </c>
      <c r="G11" s="45">
        <v>1189</v>
      </c>
      <c r="H11" s="45">
        <v>5173</v>
      </c>
    </row>
    <row r="12" spans="1:8" ht="16.5" thickBot="1">
      <c r="A12" s="35">
        <v>3</v>
      </c>
      <c r="B12" s="42" t="s">
        <v>193</v>
      </c>
      <c r="C12" s="43" t="s">
        <v>267</v>
      </c>
      <c r="D12" s="35">
        <v>3190051200</v>
      </c>
      <c r="E12" s="43" t="s">
        <v>617</v>
      </c>
      <c r="F12" s="45">
        <v>748</v>
      </c>
      <c r="G12" s="45">
        <v>801</v>
      </c>
      <c r="H12" s="45">
        <v>3502</v>
      </c>
    </row>
    <row r="13" spans="1:8" ht="16.5" thickBot="1">
      <c r="A13" s="35">
        <v>4</v>
      </c>
      <c r="B13" s="42" t="s">
        <v>194</v>
      </c>
      <c r="C13" s="43" t="s">
        <v>267</v>
      </c>
      <c r="D13" s="35">
        <v>3190051200</v>
      </c>
      <c r="E13" s="43" t="s">
        <v>617</v>
      </c>
      <c r="F13" s="45">
        <v>1515</v>
      </c>
      <c r="G13" s="45">
        <v>1622</v>
      </c>
      <c r="H13" s="45">
        <v>6974</v>
      </c>
    </row>
    <row r="14" spans="1:8" ht="16.5" thickBot="1">
      <c r="A14" s="35">
        <v>5</v>
      </c>
      <c r="B14" s="44" t="s">
        <v>195</v>
      </c>
      <c r="C14" s="43" t="s">
        <v>267</v>
      </c>
      <c r="D14" s="35">
        <v>3190051200</v>
      </c>
      <c r="E14" s="43" t="s">
        <v>617</v>
      </c>
      <c r="F14" s="45">
        <v>1670</v>
      </c>
      <c r="G14" s="45">
        <v>1782</v>
      </c>
      <c r="H14" s="45">
        <v>7673</v>
      </c>
    </row>
    <row r="15" spans="1:8" ht="16.5" thickBot="1">
      <c r="A15" s="35">
        <v>6</v>
      </c>
      <c r="B15" s="42" t="s">
        <v>196</v>
      </c>
      <c r="C15" s="43" t="s">
        <v>267</v>
      </c>
      <c r="D15" s="35">
        <v>3190051200</v>
      </c>
      <c r="E15" s="43" t="s">
        <v>617</v>
      </c>
      <c r="F15" s="45">
        <v>1237</v>
      </c>
      <c r="G15" s="45">
        <v>1325</v>
      </c>
      <c r="H15" s="45">
        <v>6234</v>
      </c>
    </row>
    <row r="16" spans="1:8" ht="16.5" thickBot="1">
      <c r="A16" s="35">
        <v>7</v>
      </c>
      <c r="B16" s="42" t="s">
        <v>197</v>
      </c>
      <c r="C16" s="43" t="s">
        <v>267</v>
      </c>
      <c r="D16" s="35">
        <v>3190051200</v>
      </c>
      <c r="E16" s="43" t="s">
        <v>617</v>
      </c>
      <c r="F16" s="45">
        <v>535</v>
      </c>
      <c r="G16" s="45">
        <v>573</v>
      </c>
      <c r="H16" s="45">
        <v>2504</v>
      </c>
    </row>
    <row r="17" spans="1:8" ht="16.5" thickBot="1">
      <c r="A17" s="35">
        <v>8</v>
      </c>
      <c r="B17" s="42" t="s">
        <v>198</v>
      </c>
      <c r="C17" s="43" t="s">
        <v>267</v>
      </c>
      <c r="D17" s="35">
        <v>3190051200</v>
      </c>
      <c r="E17" s="43" t="s">
        <v>617</v>
      </c>
      <c r="F17" s="45">
        <v>1670</v>
      </c>
      <c r="G17" s="45">
        <v>1782</v>
      </c>
      <c r="H17" s="45">
        <v>7469</v>
      </c>
    </row>
    <row r="18" spans="1:8" ht="16.5" thickBot="1">
      <c r="A18" s="42"/>
      <c r="B18" s="335" t="s">
        <v>199</v>
      </c>
      <c r="C18" s="336"/>
      <c r="D18" s="337"/>
      <c r="E18" s="336"/>
      <c r="F18" s="338">
        <f>SUM(F10:F17)</f>
        <v>9106</v>
      </c>
      <c r="G18" s="338">
        <f>SUM(G10:G17)</f>
        <v>9739</v>
      </c>
      <c r="H18" s="338">
        <f>SUM(H10:H17)</f>
        <v>42414</v>
      </c>
    </row>
    <row r="20" spans="1:7" s="142" customFormat="1" ht="15.75">
      <c r="A20" s="139"/>
      <c r="B20" s="139"/>
      <c r="C20" s="140"/>
      <c r="D20" s="141"/>
      <c r="E20" s="141"/>
      <c r="G20" s="143"/>
    </row>
    <row r="21" spans="1:8" s="142" customFormat="1" ht="32.25" customHeight="1">
      <c r="A21" s="4"/>
      <c r="B21" s="4"/>
      <c r="C21" s="1"/>
      <c r="D21" s="2"/>
      <c r="E21" s="2"/>
      <c r="F21" s="39"/>
      <c r="G21" s="39"/>
      <c r="H21" s="38" t="s">
        <v>737</v>
      </c>
    </row>
    <row r="22" spans="1:8" s="142" customFormat="1" ht="72.75" customHeight="1" thickBot="1">
      <c r="A22" s="564" t="s">
        <v>1297</v>
      </c>
      <c r="B22" s="564"/>
      <c r="C22" s="564"/>
      <c r="D22" s="564"/>
      <c r="E22" s="564"/>
      <c r="F22" s="564"/>
      <c r="G22" s="564"/>
      <c r="H22" s="564"/>
    </row>
    <row r="23" spans="1:8" s="142" customFormat="1" ht="16.5" customHeight="1">
      <c r="A23" s="565" t="s">
        <v>234</v>
      </c>
      <c r="B23" s="565" t="s">
        <v>235</v>
      </c>
      <c r="C23" s="565" t="s">
        <v>288</v>
      </c>
      <c r="D23" s="565" t="s">
        <v>312</v>
      </c>
      <c r="E23" s="565" t="s">
        <v>318</v>
      </c>
      <c r="F23" s="190" t="s">
        <v>640</v>
      </c>
      <c r="G23" s="565" t="s">
        <v>641</v>
      </c>
      <c r="H23" s="565" t="s">
        <v>642</v>
      </c>
    </row>
    <row r="24" spans="1:8" s="142" customFormat="1" ht="15" customHeight="1" thickBot="1">
      <c r="A24" s="566"/>
      <c r="B24" s="566"/>
      <c r="C24" s="566"/>
      <c r="D24" s="566"/>
      <c r="E24" s="566"/>
      <c r="F24" s="37"/>
      <c r="G24" s="566"/>
      <c r="H24" s="566"/>
    </row>
    <row r="25" spans="1:8" s="142" customFormat="1" ht="13.5" thickBot="1">
      <c r="A25" s="41" t="s">
        <v>154</v>
      </c>
      <c r="B25" s="561" t="s">
        <v>155</v>
      </c>
      <c r="C25" s="562"/>
      <c r="D25" s="562"/>
      <c r="E25" s="562"/>
      <c r="F25" s="562"/>
      <c r="G25" s="562"/>
      <c r="H25" s="563"/>
    </row>
    <row r="26" spans="1:8" s="142" customFormat="1" ht="16.5" thickBot="1">
      <c r="A26" s="35">
        <v>1</v>
      </c>
      <c r="B26" s="42" t="s">
        <v>191</v>
      </c>
      <c r="C26" s="43" t="s">
        <v>646</v>
      </c>
      <c r="D26" s="43" t="s">
        <v>745</v>
      </c>
      <c r="E26" s="43" t="s">
        <v>738</v>
      </c>
      <c r="F26" s="279">
        <v>94723.52</v>
      </c>
      <c r="G26" s="45"/>
      <c r="H26" s="45"/>
    </row>
    <row r="27" spans="1:8" s="142" customFormat="1" ht="16.5" thickBot="1">
      <c r="A27" s="35">
        <v>2</v>
      </c>
      <c r="B27" s="42" t="s">
        <v>192</v>
      </c>
      <c r="C27" s="43" t="s">
        <v>646</v>
      </c>
      <c r="D27" s="43" t="s">
        <v>745</v>
      </c>
      <c r="E27" s="43" t="s">
        <v>738</v>
      </c>
      <c r="F27" s="280">
        <f>163852.6</f>
        <v>163852.6</v>
      </c>
      <c r="G27" s="45"/>
      <c r="H27" s="45"/>
    </row>
    <row r="28" spans="1:8" s="142" customFormat="1" ht="16.5" thickBot="1">
      <c r="A28" s="35">
        <v>3</v>
      </c>
      <c r="B28" s="42" t="s">
        <v>193</v>
      </c>
      <c r="C28" s="43" t="s">
        <v>646</v>
      </c>
      <c r="D28" s="43" t="s">
        <v>745</v>
      </c>
      <c r="E28" s="43" t="s">
        <v>738</v>
      </c>
      <c r="F28" s="280">
        <v>109650.5</v>
      </c>
      <c r="G28" s="45"/>
      <c r="H28" s="45"/>
    </row>
    <row r="29" spans="1:8" s="142" customFormat="1" ht="16.5" thickBot="1">
      <c r="A29" s="35">
        <v>4</v>
      </c>
      <c r="B29" s="42" t="s">
        <v>194</v>
      </c>
      <c r="C29" s="43" t="s">
        <v>646</v>
      </c>
      <c r="D29" s="43" t="s">
        <v>745</v>
      </c>
      <c r="E29" s="43" t="s">
        <v>738</v>
      </c>
      <c r="F29" s="280">
        <v>42906.53</v>
      </c>
      <c r="G29" s="45"/>
      <c r="H29" s="45"/>
    </row>
    <row r="30" spans="1:8" s="142" customFormat="1" ht="16.5" thickBot="1">
      <c r="A30" s="35">
        <v>5</v>
      </c>
      <c r="B30" s="42" t="s">
        <v>196</v>
      </c>
      <c r="C30" s="43" t="s">
        <v>646</v>
      </c>
      <c r="D30" s="43" t="s">
        <v>745</v>
      </c>
      <c r="E30" s="43" t="s">
        <v>738</v>
      </c>
      <c r="F30" s="280">
        <v>94359.91</v>
      </c>
      <c r="G30" s="45"/>
      <c r="H30" s="45"/>
    </row>
    <row r="31" spans="1:8" s="142" customFormat="1" ht="16.5" thickBot="1">
      <c r="A31" s="35">
        <v>6</v>
      </c>
      <c r="B31" s="42" t="s">
        <v>197</v>
      </c>
      <c r="C31" s="43" t="s">
        <v>646</v>
      </c>
      <c r="D31" s="43" t="s">
        <v>745</v>
      </c>
      <c r="E31" s="43" t="s">
        <v>738</v>
      </c>
      <c r="F31" s="280">
        <v>37778.01</v>
      </c>
      <c r="G31" s="45"/>
      <c r="H31" s="45"/>
    </row>
    <row r="32" spans="1:8" s="142" customFormat="1" ht="16.5" thickBot="1">
      <c r="A32" s="35">
        <v>7</v>
      </c>
      <c r="B32" s="42" t="s">
        <v>198</v>
      </c>
      <c r="C32" s="43" t="s">
        <v>646</v>
      </c>
      <c r="D32" s="43" t="s">
        <v>745</v>
      </c>
      <c r="E32" s="43" t="s">
        <v>738</v>
      </c>
      <c r="F32" s="280">
        <v>45465.36</v>
      </c>
      <c r="G32" s="45"/>
      <c r="H32" s="45"/>
    </row>
    <row r="33" spans="1:8" ht="16.5" thickBot="1">
      <c r="A33" s="42"/>
      <c r="B33" s="335" t="s">
        <v>199</v>
      </c>
      <c r="C33" s="336"/>
      <c r="D33" s="337"/>
      <c r="E33" s="336"/>
      <c r="F33" s="340">
        <f>SUM(F26:F32)</f>
        <v>588736.43</v>
      </c>
      <c r="G33" s="458">
        <f>SUM(G26:G32)</f>
        <v>0</v>
      </c>
      <c r="H33" s="458">
        <f>SUM(H26:H32)</f>
        <v>0</v>
      </c>
    </row>
    <row r="34" ht="12.75">
      <c r="F34" s="270"/>
    </row>
    <row r="35" spans="6:7" ht="12.75">
      <c r="F35" s="270"/>
      <c r="G35" s="278"/>
    </row>
    <row r="36" ht="12.75">
      <c r="F36" s="270"/>
    </row>
    <row r="38" spans="1:8" ht="15.75">
      <c r="A38" s="4"/>
      <c r="B38" s="4"/>
      <c r="C38" s="1"/>
      <c r="D38" s="2"/>
      <c r="E38" s="2"/>
      <c r="H38" s="38" t="s">
        <v>756</v>
      </c>
    </row>
    <row r="39" spans="1:8" ht="159.75" customHeight="1" thickBot="1">
      <c r="A39" s="564" t="s">
        <v>1298</v>
      </c>
      <c r="B39" s="564"/>
      <c r="C39" s="564"/>
      <c r="D39" s="564"/>
      <c r="E39" s="564"/>
      <c r="F39" s="564"/>
      <c r="G39" s="564"/>
      <c r="H39" s="564"/>
    </row>
    <row r="40" spans="1:8" ht="12.75" customHeight="1">
      <c r="A40" s="565" t="s">
        <v>234</v>
      </c>
      <c r="B40" s="565" t="s">
        <v>235</v>
      </c>
      <c r="C40" s="565" t="s">
        <v>288</v>
      </c>
      <c r="D40" s="565" t="s">
        <v>312</v>
      </c>
      <c r="E40" s="565" t="s">
        <v>318</v>
      </c>
      <c r="F40" s="190" t="s">
        <v>640</v>
      </c>
      <c r="G40" s="565" t="s">
        <v>641</v>
      </c>
      <c r="H40" s="565" t="s">
        <v>642</v>
      </c>
    </row>
    <row r="41" spans="1:8" ht="20.25" customHeight="1" thickBot="1">
      <c r="A41" s="566"/>
      <c r="B41" s="566"/>
      <c r="C41" s="566"/>
      <c r="D41" s="566"/>
      <c r="E41" s="566"/>
      <c r="F41" s="37"/>
      <c r="G41" s="566"/>
      <c r="H41" s="566"/>
    </row>
    <row r="42" spans="1:8" ht="13.5" thickBot="1">
      <c r="A42" s="41" t="s">
        <v>154</v>
      </c>
      <c r="B42" s="561" t="s">
        <v>155</v>
      </c>
      <c r="C42" s="562"/>
      <c r="D42" s="562"/>
      <c r="E42" s="562"/>
      <c r="F42" s="562"/>
      <c r="G42" s="562"/>
      <c r="H42" s="563"/>
    </row>
    <row r="43" spans="1:8" ht="16.5" thickBot="1">
      <c r="A43" s="35">
        <v>1</v>
      </c>
      <c r="B43" s="42" t="s">
        <v>191</v>
      </c>
      <c r="C43" s="43" t="s">
        <v>100</v>
      </c>
      <c r="D43" s="43" t="s">
        <v>757</v>
      </c>
      <c r="E43" s="43" t="s">
        <v>738</v>
      </c>
      <c r="F43" s="279">
        <v>182062.09</v>
      </c>
      <c r="G43" s="45"/>
      <c r="H43" s="45"/>
    </row>
    <row r="44" spans="1:8" ht="16.5" thickBot="1">
      <c r="A44" s="35">
        <v>2</v>
      </c>
      <c r="B44" s="42" t="s">
        <v>192</v>
      </c>
      <c r="C44" s="43" t="s">
        <v>100</v>
      </c>
      <c r="D44" s="43" t="s">
        <v>757</v>
      </c>
      <c r="E44" s="43" t="s">
        <v>738</v>
      </c>
      <c r="F44" s="280">
        <v>405594.21</v>
      </c>
      <c r="G44" s="45"/>
      <c r="H44" s="45"/>
    </row>
    <row r="45" spans="1:8" ht="16.5" thickBot="1">
      <c r="A45" s="35">
        <v>3</v>
      </c>
      <c r="B45" s="42" t="s">
        <v>193</v>
      </c>
      <c r="C45" s="43" t="s">
        <v>100</v>
      </c>
      <c r="D45" s="43" t="s">
        <v>757</v>
      </c>
      <c r="E45" s="43" t="s">
        <v>738</v>
      </c>
      <c r="F45" s="280">
        <v>375786.18</v>
      </c>
      <c r="G45" s="45"/>
      <c r="H45" s="45"/>
    </row>
    <row r="46" spans="1:8" ht="16.5" thickBot="1">
      <c r="A46" s="35">
        <v>4</v>
      </c>
      <c r="B46" s="42" t="s">
        <v>194</v>
      </c>
      <c r="C46" s="43" t="s">
        <v>100</v>
      </c>
      <c r="D46" s="43" t="s">
        <v>757</v>
      </c>
      <c r="E46" s="43" t="s">
        <v>738</v>
      </c>
      <c r="F46" s="280">
        <v>241453.6</v>
      </c>
      <c r="G46" s="45"/>
      <c r="H46" s="45"/>
    </row>
    <row r="47" spans="1:8" ht="16.5" thickBot="1">
      <c r="A47" s="35">
        <v>5</v>
      </c>
      <c r="B47" s="42" t="s">
        <v>196</v>
      </c>
      <c r="C47" s="43" t="s">
        <v>100</v>
      </c>
      <c r="D47" s="43" t="s">
        <v>757</v>
      </c>
      <c r="E47" s="43" t="s">
        <v>738</v>
      </c>
      <c r="F47" s="280">
        <v>276061.22</v>
      </c>
      <c r="G47" s="45"/>
      <c r="H47" s="45"/>
    </row>
    <row r="48" spans="1:8" ht="16.5" thickBot="1">
      <c r="A48" s="35">
        <v>6</v>
      </c>
      <c r="B48" s="42" t="s">
        <v>197</v>
      </c>
      <c r="C48" s="43" t="s">
        <v>100</v>
      </c>
      <c r="D48" s="43" t="s">
        <v>757</v>
      </c>
      <c r="E48" s="43" t="s">
        <v>738</v>
      </c>
      <c r="F48" s="280">
        <v>225553.18</v>
      </c>
      <c r="G48" s="45"/>
      <c r="H48" s="45"/>
    </row>
    <row r="49" spans="1:8" ht="16.5" thickBot="1">
      <c r="A49" s="35">
        <v>7</v>
      </c>
      <c r="B49" s="42" t="s">
        <v>198</v>
      </c>
      <c r="C49" s="43" t="s">
        <v>100</v>
      </c>
      <c r="D49" s="43" t="s">
        <v>757</v>
      </c>
      <c r="E49" s="43" t="s">
        <v>738</v>
      </c>
      <c r="F49" s="280">
        <v>234843.62</v>
      </c>
      <c r="G49" s="45"/>
      <c r="H49" s="45"/>
    </row>
    <row r="50" spans="1:8" ht="16.5" thickBot="1">
      <c r="A50" s="42"/>
      <c r="B50" s="335" t="s">
        <v>199</v>
      </c>
      <c r="C50" s="336"/>
      <c r="D50" s="337"/>
      <c r="E50" s="336"/>
      <c r="F50" s="339">
        <f>SUM(F43:F49)</f>
        <v>1941354.1</v>
      </c>
      <c r="G50" s="338">
        <f>SUM(G43:G49)</f>
        <v>0</v>
      </c>
      <c r="H50" s="338">
        <f>SUM(H43:H49)</f>
        <v>0</v>
      </c>
    </row>
    <row r="53" spans="1:8" ht="15.75">
      <c r="A53" s="4"/>
      <c r="B53" s="4"/>
      <c r="C53" s="1"/>
      <c r="D53" s="2"/>
      <c r="E53" s="2"/>
      <c r="H53" s="38" t="s">
        <v>758</v>
      </c>
    </row>
    <row r="54" spans="1:8" ht="81.75" customHeight="1" thickBot="1">
      <c r="A54" s="564" t="s">
        <v>1299</v>
      </c>
      <c r="B54" s="564"/>
      <c r="C54" s="564"/>
      <c r="D54" s="564"/>
      <c r="E54" s="564"/>
      <c r="F54" s="564"/>
      <c r="G54" s="564"/>
      <c r="H54" s="564"/>
    </row>
    <row r="55" spans="1:8" ht="12.75" customHeight="1">
      <c r="A55" s="565" t="s">
        <v>234</v>
      </c>
      <c r="B55" s="565" t="s">
        <v>235</v>
      </c>
      <c r="C55" s="565" t="s">
        <v>288</v>
      </c>
      <c r="D55" s="565" t="s">
        <v>312</v>
      </c>
      <c r="E55" s="565" t="s">
        <v>318</v>
      </c>
      <c r="F55" s="190" t="s">
        <v>640</v>
      </c>
      <c r="G55" s="565" t="s">
        <v>641</v>
      </c>
      <c r="H55" s="565" t="s">
        <v>642</v>
      </c>
    </row>
    <row r="56" spans="1:8" ht="21" customHeight="1" thickBot="1">
      <c r="A56" s="566"/>
      <c r="B56" s="566"/>
      <c r="C56" s="566"/>
      <c r="D56" s="566"/>
      <c r="E56" s="566"/>
      <c r="F56" s="37"/>
      <c r="G56" s="566"/>
      <c r="H56" s="566"/>
    </row>
    <row r="57" spans="1:8" ht="13.5" thickBot="1">
      <c r="A57" s="41" t="s">
        <v>154</v>
      </c>
      <c r="B57" s="561" t="s">
        <v>155</v>
      </c>
      <c r="C57" s="562"/>
      <c r="D57" s="562"/>
      <c r="E57" s="562"/>
      <c r="F57" s="562"/>
      <c r="G57" s="562"/>
      <c r="H57" s="563"/>
    </row>
    <row r="58" spans="1:10" ht="16.5" thickBot="1">
      <c r="A58" s="35">
        <v>1</v>
      </c>
      <c r="B58" s="42" t="s">
        <v>191</v>
      </c>
      <c r="C58" s="43" t="s">
        <v>646</v>
      </c>
      <c r="D58" s="43" t="s">
        <v>759</v>
      </c>
      <c r="E58" s="43" t="s">
        <v>738</v>
      </c>
      <c r="F58" s="147">
        <v>133980</v>
      </c>
      <c r="G58" s="45"/>
      <c r="H58" s="45"/>
      <c r="J58" s="270"/>
    </row>
    <row r="59" spans="1:10" ht="16.5" thickBot="1">
      <c r="A59" s="35">
        <v>2</v>
      </c>
      <c r="B59" s="42" t="s">
        <v>192</v>
      </c>
      <c r="C59" s="43" t="s">
        <v>646</v>
      </c>
      <c r="D59" s="43" t="s">
        <v>759</v>
      </c>
      <c r="E59" s="43" t="s">
        <v>738</v>
      </c>
      <c r="F59" s="148">
        <v>74448</v>
      </c>
      <c r="G59" s="45"/>
      <c r="H59" s="45"/>
      <c r="J59" s="270"/>
    </row>
    <row r="60" spans="1:10" ht="16.5" thickBot="1">
      <c r="A60" s="35">
        <v>3</v>
      </c>
      <c r="B60" s="42" t="s">
        <v>193</v>
      </c>
      <c r="C60" s="43" t="s">
        <v>646</v>
      </c>
      <c r="D60" s="43" t="s">
        <v>759</v>
      </c>
      <c r="E60" s="43" t="s">
        <v>738</v>
      </c>
      <c r="F60" s="148">
        <v>228228</v>
      </c>
      <c r="G60" s="45"/>
      <c r="H60" s="45"/>
      <c r="J60" s="270"/>
    </row>
    <row r="61" spans="1:10" ht="16.5" thickBot="1">
      <c r="A61" s="35">
        <v>4</v>
      </c>
      <c r="B61" s="42" t="s">
        <v>194</v>
      </c>
      <c r="C61" s="43" t="s">
        <v>646</v>
      </c>
      <c r="D61" s="43" t="s">
        <v>759</v>
      </c>
      <c r="E61" s="43" t="s">
        <v>738</v>
      </c>
      <c r="F61" s="148">
        <v>124080</v>
      </c>
      <c r="G61" s="45"/>
      <c r="H61" s="45"/>
      <c r="J61" s="270"/>
    </row>
    <row r="62" spans="1:10" ht="16.5" thickBot="1">
      <c r="A62" s="35">
        <v>5</v>
      </c>
      <c r="B62" s="42" t="s">
        <v>196</v>
      </c>
      <c r="C62" s="43" t="s">
        <v>646</v>
      </c>
      <c r="D62" s="43" t="s">
        <v>759</v>
      </c>
      <c r="E62" s="43" t="s">
        <v>738</v>
      </c>
      <c r="F62" s="148">
        <v>401940</v>
      </c>
      <c r="G62" s="45"/>
      <c r="H62" s="45"/>
      <c r="J62" s="270"/>
    </row>
    <row r="63" spans="1:10" ht="16.5" thickBot="1">
      <c r="A63" s="35">
        <v>6</v>
      </c>
      <c r="B63" s="42" t="s">
        <v>197</v>
      </c>
      <c r="C63" s="43" t="s">
        <v>646</v>
      </c>
      <c r="D63" s="43" t="s">
        <v>759</v>
      </c>
      <c r="E63" s="43" t="s">
        <v>738</v>
      </c>
      <c r="F63" s="148">
        <v>109164</v>
      </c>
      <c r="G63" s="45"/>
      <c r="H63" s="45"/>
      <c r="J63" s="270"/>
    </row>
    <row r="64" spans="1:10" ht="16.5" thickBot="1">
      <c r="A64" s="35">
        <v>7</v>
      </c>
      <c r="B64" s="42" t="s">
        <v>198</v>
      </c>
      <c r="C64" s="43" t="s">
        <v>646</v>
      </c>
      <c r="D64" s="43" t="s">
        <v>759</v>
      </c>
      <c r="E64" s="43" t="s">
        <v>738</v>
      </c>
      <c r="F64" s="148">
        <v>248160</v>
      </c>
      <c r="G64" s="45"/>
      <c r="H64" s="45"/>
      <c r="J64" s="270"/>
    </row>
    <row r="65" spans="1:8" ht="16.5" thickBot="1">
      <c r="A65" s="42"/>
      <c r="B65" s="335" t="s">
        <v>199</v>
      </c>
      <c r="C65" s="336"/>
      <c r="D65" s="337"/>
      <c r="E65" s="336"/>
      <c r="F65" s="338">
        <f>SUM(F58:F64)</f>
        <v>1320000</v>
      </c>
      <c r="G65" s="338">
        <f>SUM(G58:G64)</f>
        <v>0</v>
      </c>
      <c r="H65" s="338">
        <f>SUM(H58:H64)</f>
        <v>0</v>
      </c>
    </row>
  </sheetData>
  <sheetProtection/>
  <mergeCells count="35">
    <mergeCell ref="B9:H9"/>
    <mergeCell ref="A6:H6"/>
    <mergeCell ref="A7:A8"/>
    <mergeCell ref="B7:B8"/>
    <mergeCell ref="C7:C8"/>
    <mergeCell ref="D7:D8"/>
    <mergeCell ref="E7:E8"/>
    <mergeCell ref="F7:H7"/>
    <mergeCell ref="B25:H25"/>
    <mergeCell ref="A22:H22"/>
    <mergeCell ref="A23:A24"/>
    <mergeCell ref="B23:B24"/>
    <mergeCell ref="C23:C24"/>
    <mergeCell ref="D23:D24"/>
    <mergeCell ref="E23:E24"/>
    <mergeCell ref="G23:G24"/>
    <mergeCell ref="H23:H24"/>
    <mergeCell ref="A39:H39"/>
    <mergeCell ref="A40:A41"/>
    <mergeCell ref="B40:B41"/>
    <mergeCell ref="C40:C41"/>
    <mergeCell ref="D40:D41"/>
    <mergeCell ref="E40:E41"/>
    <mergeCell ref="G40:G41"/>
    <mergeCell ref="H40:H41"/>
    <mergeCell ref="B57:H57"/>
    <mergeCell ref="B42:H42"/>
    <mergeCell ref="A54:H54"/>
    <mergeCell ref="A55:A56"/>
    <mergeCell ref="B55:B56"/>
    <mergeCell ref="C55:C56"/>
    <mergeCell ref="D55:D56"/>
    <mergeCell ref="E55:E56"/>
    <mergeCell ref="G55:G56"/>
    <mergeCell ref="H55:H56"/>
  </mergeCells>
  <printOptions/>
  <pageMargins left="0.75" right="0.49" top="1" bottom="1" header="0.5" footer="0.5"/>
  <pageSetup fitToHeight="0" fitToWidth="1" horizontalDpi="600" verticalDpi="600" orientation="portrait" paperSize="9" scale="86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525" t="s">
        <v>690</v>
      </c>
      <c r="D1" s="525"/>
    </row>
    <row r="2" spans="1:4" ht="15.75">
      <c r="A2" s="525" t="s">
        <v>150</v>
      </c>
      <c r="B2" s="525"/>
      <c r="C2" s="525"/>
      <c r="D2" s="525"/>
    </row>
    <row r="3" spans="2:4" ht="15.75">
      <c r="B3" s="525" t="s">
        <v>1437</v>
      </c>
      <c r="C3" s="525"/>
      <c r="D3" s="525"/>
    </row>
    <row r="4" spans="1:2" ht="15.75">
      <c r="A4" s="3"/>
      <c r="B4" s="4"/>
    </row>
    <row r="5" spans="1:4" ht="37.5" customHeight="1">
      <c r="A5" s="537" t="s">
        <v>1300</v>
      </c>
      <c r="B5" s="537"/>
      <c r="C5" s="537"/>
      <c r="D5" s="537"/>
    </row>
    <row r="6" spans="1:4" ht="16.5" thickBot="1">
      <c r="A6" s="580"/>
      <c r="B6" s="570"/>
      <c r="C6" s="570"/>
      <c r="D6" s="570"/>
    </row>
    <row r="7" spans="1:4" ht="15.75" customHeight="1">
      <c r="A7" s="577" t="s">
        <v>151</v>
      </c>
      <c r="B7" s="571" t="s">
        <v>210</v>
      </c>
      <c r="C7" s="572"/>
      <c r="D7" s="573"/>
    </row>
    <row r="8" spans="1:4" ht="13.5" thickBot="1">
      <c r="A8" s="578"/>
      <c r="B8" s="574"/>
      <c r="C8" s="575"/>
      <c r="D8" s="576"/>
    </row>
    <row r="9" spans="1:4" ht="16.5" thickBot="1">
      <c r="A9" s="579"/>
      <c r="B9" s="118" t="s">
        <v>640</v>
      </c>
      <c r="C9" s="118" t="s">
        <v>641</v>
      </c>
      <c r="D9" s="118" t="s">
        <v>642</v>
      </c>
    </row>
    <row r="10" spans="1:4" ht="38.25" customHeight="1" thickBot="1">
      <c r="A10" s="50" t="s">
        <v>3</v>
      </c>
      <c r="B10" s="119">
        <v>0</v>
      </c>
      <c r="C10" s="119">
        <v>0</v>
      </c>
      <c r="D10" s="119">
        <v>0</v>
      </c>
    </row>
    <row r="11" spans="1:4" ht="32.25" thickBot="1">
      <c r="A11" s="46" t="s">
        <v>300</v>
      </c>
      <c r="B11" s="113">
        <v>0</v>
      </c>
      <c r="C11" s="113">
        <v>0</v>
      </c>
      <c r="D11" s="113">
        <v>0</v>
      </c>
    </row>
    <row r="12" spans="1:4" ht="16.5" thickBot="1">
      <c r="A12" s="46" t="s">
        <v>30</v>
      </c>
      <c r="B12" s="114">
        <v>0</v>
      </c>
      <c r="C12" s="114">
        <v>0</v>
      </c>
      <c r="D12" s="114">
        <v>0</v>
      </c>
    </row>
    <row r="13" spans="1:4" ht="16.5" thickBot="1">
      <c r="A13" s="47" t="s">
        <v>31</v>
      </c>
      <c r="B13" s="114">
        <v>0</v>
      </c>
      <c r="C13" s="114">
        <v>0</v>
      </c>
      <c r="D13" s="114">
        <v>0</v>
      </c>
    </row>
    <row r="14" spans="1:4" ht="16.5" thickBot="1">
      <c r="A14" s="48" t="s">
        <v>32</v>
      </c>
      <c r="B14" s="115">
        <v>0</v>
      </c>
      <c r="C14" s="115">
        <v>0</v>
      </c>
      <c r="D14" s="115">
        <v>0</v>
      </c>
    </row>
    <row r="15" spans="1:4" ht="16.5" thickBot="1">
      <c r="A15" s="112" t="s">
        <v>30</v>
      </c>
      <c r="B15" s="116">
        <v>0</v>
      </c>
      <c r="C15" s="116">
        <v>0</v>
      </c>
      <c r="D15" s="116">
        <v>0</v>
      </c>
    </row>
    <row r="16" spans="1:4" ht="16.5" thickBot="1">
      <c r="A16" s="49" t="s">
        <v>33</v>
      </c>
      <c r="B16" s="115">
        <v>0</v>
      </c>
      <c r="C16" s="115">
        <v>0</v>
      </c>
      <c r="D16" s="115">
        <v>0</v>
      </c>
    </row>
    <row r="17" spans="1:4" ht="32.25" thickBot="1">
      <c r="A17" s="112" t="s">
        <v>34</v>
      </c>
      <c r="B17" s="116">
        <v>0</v>
      </c>
      <c r="C17" s="116">
        <v>0</v>
      </c>
      <c r="D17" s="116">
        <v>0</v>
      </c>
    </row>
    <row r="18" spans="1:4" ht="32.25" thickBot="1">
      <c r="A18" s="46" t="s">
        <v>35</v>
      </c>
      <c r="B18" s="117">
        <v>0</v>
      </c>
      <c r="C18" s="117">
        <v>0</v>
      </c>
      <c r="D18" s="117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76">
      <selection activeCell="B13" sqref="B13:K13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5.75">
      <c r="B1" s="51"/>
      <c r="C1" s="51"/>
      <c r="D1" s="51"/>
      <c r="E1" s="51"/>
      <c r="F1" s="525" t="s">
        <v>691</v>
      </c>
      <c r="G1" s="525"/>
      <c r="H1" s="525"/>
      <c r="I1" s="525"/>
      <c r="J1" s="525"/>
      <c r="K1" s="525"/>
    </row>
    <row r="2" spans="2:11" ht="15.75">
      <c r="B2" s="51"/>
      <c r="C2" s="51"/>
      <c r="D2" s="51"/>
      <c r="E2" s="51"/>
      <c r="F2" s="40"/>
      <c r="G2" s="40"/>
      <c r="H2" s="40"/>
      <c r="I2" s="38"/>
      <c r="J2" s="38"/>
      <c r="K2" s="38" t="s">
        <v>150</v>
      </c>
    </row>
    <row r="3" spans="2:11" ht="15.75">
      <c r="B3" s="51"/>
      <c r="C3" s="51"/>
      <c r="D3" s="51"/>
      <c r="E3" s="51"/>
      <c r="F3" s="40"/>
      <c r="G3" s="40"/>
      <c r="H3" s="40"/>
      <c r="I3" s="38"/>
      <c r="J3" s="38"/>
      <c r="K3" s="38" t="s">
        <v>1437</v>
      </c>
    </row>
    <row r="4" spans="2:11" ht="14.25">
      <c r="B4" s="51"/>
      <c r="C4" s="51"/>
      <c r="D4" s="51"/>
      <c r="E4" s="51"/>
      <c r="F4" s="53"/>
      <c r="G4" s="53"/>
      <c r="H4" s="53"/>
      <c r="I4" s="52"/>
      <c r="J4" s="52"/>
      <c r="K4" s="52"/>
    </row>
    <row r="5" spans="2:11" ht="14.25">
      <c r="B5" s="51"/>
      <c r="C5" s="51"/>
      <c r="D5" s="51"/>
      <c r="E5" s="51"/>
      <c r="F5" s="53"/>
      <c r="G5" s="53"/>
      <c r="H5" s="53"/>
      <c r="I5" s="52"/>
      <c r="J5" s="52"/>
      <c r="K5" s="52"/>
    </row>
    <row r="6" spans="2:11" ht="35.25" customHeight="1">
      <c r="B6" s="581" t="s">
        <v>1301</v>
      </c>
      <c r="C6" s="581"/>
      <c r="D6" s="581"/>
      <c r="E6" s="581"/>
      <c r="F6" s="581"/>
      <c r="G6" s="581"/>
      <c r="H6" s="581"/>
      <c r="I6" s="581"/>
      <c r="J6" s="581"/>
      <c r="K6" s="581"/>
    </row>
    <row r="7" spans="2:11" ht="31.5" customHeight="1">
      <c r="B7" s="585" t="s">
        <v>1302</v>
      </c>
      <c r="C7" s="585"/>
      <c r="D7" s="585"/>
      <c r="E7" s="585"/>
      <c r="F7" s="585"/>
      <c r="G7" s="585"/>
      <c r="H7" s="585"/>
      <c r="I7" s="585"/>
      <c r="J7" s="585"/>
      <c r="K7" s="585"/>
    </row>
    <row r="8" spans="2:11" ht="15.75" thickBot="1"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2:11" ht="15.75" customHeight="1" thickBot="1">
      <c r="B9" s="586" t="s">
        <v>234</v>
      </c>
      <c r="C9" s="586" t="s">
        <v>36</v>
      </c>
      <c r="D9" s="586" t="s">
        <v>66</v>
      </c>
      <c r="E9" s="595" t="s">
        <v>564</v>
      </c>
      <c r="F9" s="596"/>
      <c r="G9" s="596"/>
      <c r="H9" s="597"/>
      <c r="I9" s="586" t="s">
        <v>309</v>
      </c>
      <c r="J9" s="586" t="s">
        <v>310</v>
      </c>
      <c r="K9" s="586" t="s">
        <v>311</v>
      </c>
    </row>
    <row r="10" spans="2:11" ht="64.5" customHeight="1" thickBot="1">
      <c r="B10" s="587"/>
      <c r="C10" s="587"/>
      <c r="D10" s="588"/>
      <c r="E10" s="131" t="s">
        <v>639</v>
      </c>
      <c r="F10" s="129" t="s">
        <v>640</v>
      </c>
      <c r="G10" s="129" t="s">
        <v>641</v>
      </c>
      <c r="H10" s="129" t="s">
        <v>642</v>
      </c>
      <c r="I10" s="589"/>
      <c r="J10" s="587"/>
      <c r="K10" s="587"/>
    </row>
    <row r="11" spans="2:11" ht="21" customHeight="1" thickBot="1">
      <c r="B11" s="582" t="s">
        <v>1303</v>
      </c>
      <c r="C11" s="591"/>
      <c r="D11" s="591"/>
      <c r="E11" s="592"/>
      <c r="F11" s="592"/>
      <c r="G11" s="592"/>
      <c r="H11" s="592"/>
      <c r="I11" s="591"/>
      <c r="J11" s="591"/>
      <c r="K11" s="593"/>
    </row>
    <row r="12" spans="2:11" ht="15"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2:11" ht="55.5" customHeight="1">
      <c r="B13" s="585" t="s">
        <v>1304</v>
      </c>
      <c r="C13" s="585"/>
      <c r="D13" s="585"/>
      <c r="E13" s="585"/>
      <c r="F13" s="585"/>
      <c r="G13" s="585"/>
      <c r="H13" s="585"/>
      <c r="I13" s="585"/>
      <c r="J13" s="585"/>
      <c r="K13" s="585"/>
    </row>
    <row r="14" spans="2:11" ht="15.75" thickBot="1"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2:11" ht="51" customHeight="1" thickBot="1">
      <c r="B15" s="594" t="s">
        <v>236</v>
      </c>
      <c r="C15" s="594"/>
      <c r="D15" s="594"/>
      <c r="E15" s="594"/>
      <c r="F15" s="594" t="s">
        <v>562</v>
      </c>
      <c r="G15" s="594"/>
      <c r="H15" s="594"/>
      <c r="I15" s="594"/>
      <c r="J15" s="594"/>
      <c r="K15" s="594"/>
    </row>
    <row r="16" spans="2:11" ht="15.75" customHeight="1" thickBot="1">
      <c r="B16" s="594"/>
      <c r="C16" s="594"/>
      <c r="D16" s="594"/>
      <c r="E16" s="594"/>
      <c r="F16" s="107" t="s">
        <v>640</v>
      </c>
      <c r="G16" s="107" t="s">
        <v>641</v>
      </c>
      <c r="H16" s="107" t="s">
        <v>642</v>
      </c>
      <c r="I16" s="107" t="s">
        <v>877</v>
      </c>
      <c r="J16" s="107" t="s">
        <v>1047</v>
      </c>
      <c r="K16" s="107" t="s">
        <v>1305</v>
      </c>
    </row>
    <row r="17" spans="2:11" ht="49.5" customHeight="1" thickBot="1">
      <c r="B17" s="590" t="s">
        <v>28</v>
      </c>
      <c r="C17" s="590"/>
      <c r="D17" s="590"/>
      <c r="E17" s="590"/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</row>
    <row r="18" spans="2:11" ht="15">
      <c r="B18" s="56"/>
      <c r="C18" s="55"/>
      <c r="D18" s="55"/>
      <c r="E18" s="55"/>
      <c r="F18" s="55"/>
      <c r="G18" s="55"/>
      <c r="H18" s="55"/>
      <c r="I18" s="55"/>
      <c r="J18" s="55"/>
      <c r="K18" s="55"/>
    </row>
    <row r="19" spans="2:11" ht="32.25" customHeight="1">
      <c r="B19" s="581" t="s">
        <v>1306</v>
      </c>
      <c r="C19" s="581"/>
      <c r="D19" s="581"/>
      <c r="E19" s="581"/>
      <c r="F19" s="581"/>
      <c r="G19" s="581"/>
      <c r="H19" s="581"/>
      <c r="I19" s="581"/>
      <c r="J19" s="581"/>
      <c r="K19" s="581"/>
    </row>
    <row r="20" spans="2:11" ht="15.75" thickBot="1">
      <c r="B20" s="57"/>
      <c r="C20" s="18"/>
      <c r="D20" s="18"/>
      <c r="E20" s="18"/>
      <c r="F20" s="18"/>
      <c r="G20" s="18"/>
      <c r="H20" s="18"/>
      <c r="I20" s="18"/>
      <c r="J20" s="18"/>
      <c r="K20" s="33"/>
    </row>
    <row r="21" spans="2:11" ht="15.75" thickBot="1">
      <c r="B21" s="594" t="s">
        <v>151</v>
      </c>
      <c r="C21" s="594"/>
      <c r="D21" s="594"/>
      <c r="E21" s="594"/>
      <c r="F21" s="594" t="s">
        <v>210</v>
      </c>
      <c r="G21" s="594"/>
      <c r="H21" s="594"/>
      <c r="I21" s="594"/>
      <c r="J21" s="594"/>
      <c r="K21" s="594"/>
    </row>
    <row r="22" spans="2:11" ht="15.75" thickBot="1">
      <c r="B22" s="594"/>
      <c r="C22" s="594"/>
      <c r="D22" s="594"/>
      <c r="E22" s="594"/>
      <c r="F22" s="108" t="s">
        <v>640</v>
      </c>
      <c r="G22" s="108" t="s">
        <v>641</v>
      </c>
      <c r="H22" s="108" t="s">
        <v>642</v>
      </c>
      <c r="I22" s="601"/>
      <c r="J22" s="602"/>
      <c r="K22" s="603"/>
    </row>
    <row r="23" spans="2:11" ht="32.25" customHeight="1" thickBot="1">
      <c r="B23" s="600" t="s">
        <v>563</v>
      </c>
      <c r="C23" s="600"/>
      <c r="D23" s="600"/>
      <c r="E23" s="600"/>
      <c r="F23" s="110"/>
      <c r="G23" s="110"/>
      <c r="H23" s="110"/>
      <c r="I23" s="604">
        <v>0</v>
      </c>
      <c r="J23" s="605"/>
      <c r="K23" s="606"/>
    </row>
    <row r="24" spans="2:11" ht="15.75" thickBot="1">
      <c r="B24" s="599" t="s">
        <v>291</v>
      </c>
      <c r="C24" s="599"/>
      <c r="D24" s="599"/>
      <c r="E24" s="599"/>
      <c r="F24" s="109"/>
      <c r="G24" s="109"/>
      <c r="H24" s="109"/>
      <c r="I24" s="607">
        <v>0</v>
      </c>
      <c r="J24" s="608"/>
      <c r="K24" s="609"/>
    </row>
    <row r="25" spans="2:11" ht="15.75" thickBot="1">
      <c r="B25" s="599" t="s">
        <v>33</v>
      </c>
      <c r="C25" s="599"/>
      <c r="D25" s="599"/>
      <c r="E25" s="599"/>
      <c r="F25" s="109"/>
      <c r="G25" s="109"/>
      <c r="H25" s="109"/>
      <c r="I25" s="607">
        <v>0</v>
      </c>
      <c r="J25" s="608"/>
      <c r="K25" s="609"/>
    </row>
    <row r="26" spans="2:11" ht="45" customHeight="1" thickBot="1">
      <c r="B26" s="598" t="s">
        <v>84</v>
      </c>
      <c r="C26" s="598"/>
      <c r="D26" s="598"/>
      <c r="E26" s="598"/>
      <c r="F26" s="110"/>
      <c r="G26" s="110"/>
      <c r="H26" s="110"/>
      <c r="I26" s="604">
        <v>0</v>
      </c>
      <c r="J26" s="605"/>
      <c r="K26" s="606"/>
    </row>
    <row r="27" spans="2:11" ht="15.75" thickBot="1">
      <c r="B27" s="582" t="s">
        <v>291</v>
      </c>
      <c r="C27" s="583"/>
      <c r="D27" s="583"/>
      <c r="E27" s="584"/>
      <c r="F27" s="106"/>
      <c r="G27" s="106"/>
      <c r="H27" s="106"/>
      <c r="I27" s="607">
        <v>0</v>
      </c>
      <c r="J27" s="608"/>
      <c r="K27" s="609"/>
    </row>
    <row r="28" spans="2:11" ht="15.75" thickBot="1">
      <c r="B28" s="590" t="s">
        <v>33</v>
      </c>
      <c r="C28" s="590"/>
      <c r="D28" s="590"/>
      <c r="E28" s="590"/>
      <c r="F28" s="109"/>
      <c r="G28" s="109"/>
      <c r="H28" s="109"/>
      <c r="I28" s="607">
        <v>0</v>
      </c>
      <c r="J28" s="608"/>
      <c r="K28" s="609"/>
    </row>
    <row r="29" spans="2:11" ht="15" thickBot="1">
      <c r="B29" s="598" t="s">
        <v>85</v>
      </c>
      <c r="C29" s="598"/>
      <c r="D29" s="598"/>
      <c r="E29" s="598"/>
      <c r="F29" s="110"/>
      <c r="G29" s="110"/>
      <c r="H29" s="110"/>
      <c r="I29" s="604">
        <v>0</v>
      </c>
      <c r="J29" s="605"/>
      <c r="K29" s="606"/>
    </row>
    <row r="30" spans="2:11" ht="15.75" thickBot="1">
      <c r="B30" s="599" t="s">
        <v>291</v>
      </c>
      <c r="C30" s="599"/>
      <c r="D30" s="599"/>
      <c r="E30" s="599"/>
      <c r="F30" s="109"/>
      <c r="G30" s="109"/>
      <c r="H30" s="109"/>
      <c r="I30" s="607">
        <v>0</v>
      </c>
      <c r="J30" s="608"/>
      <c r="K30" s="609"/>
    </row>
    <row r="31" spans="2:11" ht="15.75" thickBot="1">
      <c r="B31" s="599" t="s">
        <v>33</v>
      </c>
      <c r="C31" s="599"/>
      <c r="D31" s="599"/>
      <c r="E31" s="599"/>
      <c r="F31" s="109"/>
      <c r="G31" s="109"/>
      <c r="H31" s="109"/>
      <c r="I31" s="607">
        <v>0</v>
      </c>
      <c r="J31" s="608"/>
      <c r="K31" s="609"/>
    </row>
    <row r="32" spans="2:11" ht="45.75" customHeight="1" thickBot="1">
      <c r="B32" s="598" t="s">
        <v>243</v>
      </c>
      <c r="C32" s="598"/>
      <c r="D32" s="598"/>
      <c r="E32" s="598"/>
      <c r="F32" s="110"/>
      <c r="G32" s="110"/>
      <c r="H32" s="110"/>
      <c r="I32" s="604">
        <v>0</v>
      </c>
      <c r="J32" s="605"/>
      <c r="K32" s="606"/>
    </row>
    <row r="33" spans="2:11" ht="46.5" customHeight="1" thickBot="1">
      <c r="B33" s="599" t="s">
        <v>226</v>
      </c>
      <c r="C33" s="599"/>
      <c r="D33" s="599"/>
      <c r="E33" s="599"/>
      <c r="F33" s="109"/>
      <c r="G33" s="109"/>
      <c r="H33" s="109"/>
      <c r="I33" s="607">
        <v>0</v>
      </c>
      <c r="J33" s="608"/>
      <c r="K33" s="609"/>
    </row>
    <row r="34" spans="2:11" ht="15">
      <c r="B34" s="51"/>
      <c r="C34" s="51"/>
      <c r="D34" s="51"/>
      <c r="E34" s="51"/>
      <c r="F34" s="18"/>
      <c r="G34" s="18"/>
      <c r="H34" s="18"/>
      <c r="I34" s="18"/>
      <c r="J34" s="18"/>
      <c r="K34" s="18"/>
    </row>
    <row r="35" spans="2:11" ht="30.75" customHeight="1">
      <c r="B35" s="581" t="s">
        <v>878</v>
      </c>
      <c r="C35" s="581"/>
      <c r="D35" s="581"/>
      <c r="E35" s="581"/>
      <c r="F35" s="581"/>
      <c r="G35" s="581"/>
      <c r="H35" s="581"/>
      <c r="I35" s="581"/>
      <c r="J35" s="581"/>
      <c r="K35" s="581"/>
    </row>
    <row r="36" spans="2:11" ht="35.25" customHeight="1" thickBot="1">
      <c r="B36" s="612" t="s">
        <v>879</v>
      </c>
      <c r="C36" s="612"/>
      <c r="D36" s="612"/>
      <c r="E36" s="612"/>
      <c r="F36" s="612"/>
      <c r="G36" s="612"/>
      <c r="H36" s="612"/>
      <c r="I36" s="612"/>
      <c r="J36" s="612"/>
      <c r="K36" s="612"/>
    </row>
    <row r="37" spans="2:11" ht="62.25" customHeight="1" thickBot="1">
      <c r="B37" s="613" t="s">
        <v>566</v>
      </c>
      <c r="C37" s="613"/>
      <c r="D37" s="613"/>
      <c r="E37" s="613"/>
      <c r="F37" s="613" t="s">
        <v>565</v>
      </c>
      <c r="G37" s="613"/>
      <c r="H37" s="613"/>
      <c r="I37" s="613"/>
      <c r="J37" s="613"/>
      <c r="K37" s="613"/>
    </row>
    <row r="38" spans="2:11" ht="15.75" thickBot="1">
      <c r="B38" s="610" t="s">
        <v>643</v>
      </c>
      <c r="C38" s="610"/>
      <c r="D38" s="610"/>
      <c r="E38" s="111">
        <v>0</v>
      </c>
      <c r="F38" s="610" t="s">
        <v>643</v>
      </c>
      <c r="G38" s="610"/>
      <c r="H38" s="610"/>
      <c r="I38" s="610"/>
      <c r="J38" s="611">
        <v>0</v>
      </c>
      <c r="K38" s="611"/>
    </row>
    <row r="39" spans="2:11" ht="15.75" thickBot="1">
      <c r="B39" s="614"/>
      <c r="C39" s="614"/>
      <c r="D39" s="614"/>
      <c r="E39" s="111"/>
      <c r="F39" s="615"/>
      <c r="G39" s="615"/>
      <c r="H39" s="615"/>
      <c r="I39" s="615"/>
      <c r="J39" s="611"/>
      <c r="K39" s="611"/>
    </row>
    <row r="40" spans="2:11" ht="30" customHeight="1" thickBot="1">
      <c r="B40" s="610" t="s">
        <v>880</v>
      </c>
      <c r="C40" s="610"/>
      <c r="D40" s="610"/>
      <c r="E40" s="111">
        <v>0</v>
      </c>
      <c r="F40" s="610" t="s">
        <v>880</v>
      </c>
      <c r="G40" s="610"/>
      <c r="H40" s="610"/>
      <c r="I40" s="610"/>
      <c r="J40" s="611">
        <v>0</v>
      </c>
      <c r="K40" s="611"/>
    </row>
    <row r="41" spans="2:11" ht="15.75" thickBot="1">
      <c r="B41" s="616" t="s">
        <v>211</v>
      </c>
      <c r="C41" s="616"/>
      <c r="D41" s="616"/>
      <c r="E41" s="111"/>
      <c r="F41" s="616" t="s">
        <v>211</v>
      </c>
      <c r="G41" s="616"/>
      <c r="H41" s="616"/>
      <c r="I41" s="616"/>
      <c r="J41" s="611"/>
      <c r="K41" s="611"/>
    </row>
    <row r="42" spans="2:11" ht="15.75" thickBot="1">
      <c r="B42" s="616" t="s">
        <v>212</v>
      </c>
      <c r="C42" s="616"/>
      <c r="D42" s="616"/>
      <c r="E42" s="111">
        <v>0</v>
      </c>
      <c r="F42" s="615"/>
      <c r="G42" s="615"/>
      <c r="H42" s="615"/>
      <c r="I42" s="615"/>
      <c r="J42" s="611"/>
      <c r="K42" s="611"/>
    </row>
    <row r="43" spans="2:11" ht="18.75" customHeight="1" thickBot="1">
      <c r="B43" s="616" t="s">
        <v>121</v>
      </c>
      <c r="C43" s="616"/>
      <c r="D43" s="616"/>
      <c r="E43" s="111">
        <v>0</v>
      </c>
      <c r="F43" s="616" t="s">
        <v>121</v>
      </c>
      <c r="G43" s="616"/>
      <c r="H43" s="616"/>
      <c r="I43" s="616"/>
      <c r="J43" s="611">
        <v>0</v>
      </c>
      <c r="K43" s="611"/>
    </row>
    <row r="44" spans="2:11" ht="15.75" thickBot="1">
      <c r="B44" s="615"/>
      <c r="C44" s="615"/>
      <c r="D44" s="615"/>
      <c r="E44" s="111"/>
      <c r="F44" s="615"/>
      <c r="G44" s="615"/>
      <c r="H44" s="615"/>
      <c r="I44" s="615"/>
      <c r="J44" s="611"/>
      <c r="K44" s="611"/>
    </row>
    <row r="45" spans="2:11" ht="29.25" customHeight="1" thickBot="1">
      <c r="B45" s="610" t="s">
        <v>881</v>
      </c>
      <c r="C45" s="610"/>
      <c r="D45" s="610"/>
      <c r="E45" s="111">
        <v>0</v>
      </c>
      <c r="F45" s="610" t="s">
        <v>881</v>
      </c>
      <c r="G45" s="610"/>
      <c r="H45" s="610"/>
      <c r="I45" s="610"/>
      <c r="J45" s="611">
        <v>0</v>
      </c>
      <c r="K45" s="611"/>
    </row>
    <row r="46" spans="2:11" ht="15.75" thickBot="1">
      <c r="B46" s="616" t="s">
        <v>211</v>
      </c>
      <c r="C46" s="616"/>
      <c r="D46" s="616"/>
      <c r="E46" s="111"/>
      <c r="F46" s="616" t="s">
        <v>211</v>
      </c>
      <c r="G46" s="616"/>
      <c r="H46" s="616"/>
      <c r="I46" s="616"/>
      <c r="J46" s="611"/>
      <c r="K46" s="611"/>
    </row>
    <row r="47" spans="2:11" ht="15.75" thickBot="1">
      <c r="B47" s="616" t="s">
        <v>212</v>
      </c>
      <c r="C47" s="616"/>
      <c r="D47" s="616"/>
      <c r="E47" s="111">
        <v>0</v>
      </c>
      <c r="F47" s="615"/>
      <c r="G47" s="615"/>
      <c r="H47" s="615"/>
      <c r="I47" s="615"/>
      <c r="J47" s="611"/>
      <c r="K47" s="611"/>
    </row>
    <row r="48" spans="2:11" ht="28.5" customHeight="1" thickBot="1">
      <c r="B48" s="616" t="s">
        <v>122</v>
      </c>
      <c r="C48" s="616"/>
      <c r="D48" s="616"/>
      <c r="E48" s="111">
        <v>0</v>
      </c>
      <c r="F48" s="616" t="s">
        <v>122</v>
      </c>
      <c r="G48" s="616"/>
      <c r="H48" s="616"/>
      <c r="I48" s="616"/>
      <c r="J48" s="611">
        <v>0</v>
      </c>
      <c r="K48" s="611"/>
    </row>
    <row r="49" spans="2:11" ht="15.75" thickBot="1">
      <c r="B49" s="615"/>
      <c r="C49" s="615"/>
      <c r="D49" s="615"/>
      <c r="E49" s="111"/>
      <c r="F49" s="615"/>
      <c r="G49" s="615"/>
      <c r="H49" s="615"/>
      <c r="I49" s="615"/>
      <c r="J49" s="611"/>
      <c r="K49" s="611"/>
    </row>
    <row r="50" spans="2:11" ht="15.75" thickBot="1">
      <c r="B50" s="610" t="s">
        <v>882</v>
      </c>
      <c r="C50" s="610"/>
      <c r="D50" s="610"/>
      <c r="E50" s="111">
        <v>0</v>
      </c>
      <c r="F50" s="610" t="s">
        <v>882</v>
      </c>
      <c r="G50" s="610"/>
      <c r="H50" s="610"/>
      <c r="I50" s="610"/>
      <c r="J50" s="611">
        <v>0</v>
      </c>
      <c r="K50" s="611"/>
    </row>
    <row r="51" spans="2:11" ht="1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39.75" customHeight="1">
      <c r="B53" s="581" t="s">
        <v>1048</v>
      </c>
      <c r="C53" s="581"/>
      <c r="D53" s="581"/>
      <c r="E53" s="581"/>
      <c r="F53" s="581"/>
      <c r="G53" s="581"/>
      <c r="H53" s="581"/>
      <c r="I53" s="581"/>
      <c r="J53" s="581"/>
      <c r="K53" s="581"/>
    </row>
    <row r="54" spans="2:11" ht="31.5" customHeight="1" thickBot="1">
      <c r="B54" s="612" t="s">
        <v>1049</v>
      </c>
      <c r="C54" s="612"/>
      <c r="D54" s="612"/>
      <c r="E54" s="612"/>
      <c r="F54" s="612"/>
      <c r="G54" s="612"/>
      <c r="H54" s="612"/>
      <c r="I54" s="612"/>
      <c r="J54" s="612"/>
      <c r="K54" s="612"/>
    </row>
    <row r="55" spans="2:11" ht="62.25" customHeight="1" thickBot="1">
      <c r="B55" s="613" t="s">
        <v>566</v>
      </c>
      <c r="C55" s="613"/>
      <c r="D55" s="613"/>
      <c r="E55" s="613"/>
      <c r="F55" s="613" t="s">
        <v>565</v>
      </c>
      <c r="G55" s="613"/>
      <c r="H55" s="613"/>
      <c r="I55" s="613"/>
      <c r="J55" s="613"/>
      <c r="K55" s="613"/>
    </row>
    <row r="56" spans="2:11" ht="15.75" thickBot="1">
      <c r="B56" s="610" t="s">
        <v>882</v>
      </c>
      <c r="C56" s="610"/>
      <c r="D56" s="610"/>
      <c r="E56" s="111">
        <v>0</v>
      </c>
      <c r="F56" s="610" t="s">
        <v>882</v>
      </c>
      <c r="G56" s="610"/>
      <c r="H56" s="610"/>
      <c r="I56" s="610"/>
      <c r="J56" s="611">
        <v>0</v>
      </c>
      <c r="K56" s="611"/>
    </row>
    <row r="57" spans="2:11" ht="15.75" thickBot="1">
      <c r="B57" s="614"/>
      <c r="C57" s="614"/>
      <c r="D57" s="614"/>
      <c r="E57" s="111"/>
      <c r="F57" s="615"/>
      <c r="G57" s="615"/>
      <c r="H57" s="615"/>
      <c r="I57" s="615"/>
      <c r="J57" s="611"/>
      <c r="K57" s="611"/>
    </row>
    <row r="58" spans="2:11" ht="29.25" customHeight="1" thickBot="1">
      <c r="B58" s="617" t="s">
        <v>1050</v>
      </c>
      <c r="C58" s="618"/>
      <c r="D58" s="619"/>
      <c r="E58" s="111">
        <v>0</v>
      </c>
      <c r="F58" s="610" t="s">
        <v>1050</v>
      </c>
      <c r="G58" s="610"/>
      <c r="H58" s="610"/>
      <c r="I58" s="610"/>
      <c r="J58" s="611">
        <v>0</v>
      </c>
      <c r="K58" s="611"/>
    </row>
    <row r="59" spans="2:11" ht="15.75" thickBot="1">
      <c r="B59" s="616" t="s">
        <v>211</v>
      </c>
      <c r="C59" s="616"/>
      <c r="D59" s="616"/>
      <c r="E59" s="111"/>
      <c r="F59" s="616" t="s">
        <v>211</v>
      </c>
      <c r="G59" s="616"/>
      <c r="H59" s="616"/>
      <c r="I59" s="616"/>
      <c r="J59" s="611"/>
      <c r="K59" s="611"/>
    </row>
    <row r="60" spans="2:11" ht="15.75" thickBot="1">
      <c r="B60" s="616" t="s">
        <v>212</v>
      </c>
      <c r="C60" s="616"/>
      <c r="D60" s="616"/>
      <c r="E60" s="111">
        <v>0</v>
      </c>
      <c r="F60" s="615"/>
      <c r="G60" s="615"/>
      <c r="H60" s="615"/>
      <c r="I60" s="615"/>
      <c r="J60" s="611"/>
      <c r="K60" s="611"/>
    </row>
    <row r="61" spans="2:11" ht="15.75" thickBot="1">
      <c r="B61" s="616" t="s">
        <v>121</v>
      </c>
      <c r="C61" s="616"/>
      <c r="D61" s="616"/>
      <c r="E61" s="111">
        <v>0</v>
      </c>
      <c r="F61" s="616" t="s">
        <v>121</v>
      </c>
      <c r="G61" s="616"/>
      <c r="H61" s="616"/>
      <c r="I61" s="616"/>
      <c r="J61" s="611">
        <v>0</v>
      </c>
      <c r="K61" s="611"/>
    </row>
    <row r="62" spans="2:11" ht="15.75" thickBot="1">
      <c r="B62" s="615"/>
      <c r="C62" s="615"/>
      <c r="D62" s="615"/>
      <c r="E62" s="111"/>
      <c r="F62" s="615"/>
      <c r="G62" s="615"/>
      <c r="H62" s="615"/>
      <c r="I62" s="615"/>
      <c r="J62" s="611"/>
      <c r="K62" s="611"/>
    </row>
    <row r="63" spans="2:11" ht="30" customHeight="1" thickBot="1">
      <c r="B63" s="610" t="s">
        <v>1051</v>
      </c>
      <c r="C63" s="610"/>
      <c r="D63" s="610"/>
      <c r="E63" s="111">
        <v>0</v>
      </c>
      <c r="F63" s="610" t="s">
        <v>1051</v>
      </c>
      <c r="G63" s="610"/>
      <c r="H63" s="610"/>
      <c r="I63" s="610"/>
      <c r="J63" s="611">
        <v>0</v>
      </c>
      <c r="K63" s="611"/>
    </row>
    <row r="64" spans="2:11" ht="15.75" thickBot="1">
      <c r="B64" s="616" t="s">
        <v>211</v>
      </c>
      <c r="C64" s="616"/>
      <c r="D64" s="616"/>
      <c r="E64" s="111"/>
      <c r="F64" s="616" t="s">
        <v>211</v>
      </c>
      <c r="G64" s="616"/>
      <c r="H64" s="616"/>
      <c r="I64" s="616"/>
      <c r="J64" s="611"/>
      <c r="K64" s="611"/>
    </row>
    <row r="65" spans="2:11" ht="15.75" thickBot="1">
      <c r="B65" s="616" t="s">
        <v>212</v>
      </c>
      <c r="C65" s="616"/>
      <c r="D65" s="616"/>
      <c r="E65" s="111">
        <v>0</v>
      </c>
      <c r="F65" s="615"/>
      <c r="G65" s="615"/>
      <c r="H65" s="615"/>
      <c r="I65" s="615"/>
      <c r="J65" s="611"/>
      <c r="K65" s="611"/>
    </row>
    <row r="66" spans="2:11" ht="35.25" customHeight="1" thickBot="1">
      <c r="B66" s="616" t="s">
        <v>122</v>
      </c>
      <c r="C66" s="616"/>
      <c r="D66" s="616"/>
      <c r="E66" s="111">
        <v>0</v>
      </c>
      <c r="F66" s="616" t="s">
        <v>122</v>
      </c>
      <c r="G66" s="616"/>
      <c r="H66" s="616"/>
      <c r="I66" s="616"/>
      <c r="J66" s="611">
        <v>0</v>
      </c>
      <c r="K66" s="611"/>
    </row>
    <row r="67" spans="2:11" ht="15.75" thickBot="1">
      <c r="B67" s="615"/>
      <c r="C67" s="615"/>
      <c r="D67" s="615"/>
      <c r="E67" s="111"/>
      <c r="F67" s="615"/>
      <c r="G67" s="615"/>
      <c r="H67" s="615"/>
      <c r="I67" s="615"/>
      <c r="J67" s="611"/>
      <c r="K67" s="611"/>
    </row>
    <row r="68" spans="2:11" ht="15.75" thickBot="1">
      <c r="B68" s="610" t="s">
        <v>1052</v>
      </c>
      <c r="C68" s="610"/>
      <c r="D68" s="610"/>
      <c r="E68" s="111">
        <v>0</v>
      </c>
      <c r="F68" s="610" t="s">
        <v>1052</v>
      </c>
      <c r="G68" s="610"/>
      <c r="H68" s="610"/>
      <c r="I68" s="610"/>
      <c r="J68" s="611">
        <v>0</v>
      </c>
      <c r="K68" s="611"/>
    </row>
    <row r="71" spans="2:11" ht="28.5" customHeight="1">
      <c r="B71" s="581" t="s">
        <v>1307</v>
      </c>
      <c r="C71" s="581"/>
      <c r="D71" s="581"/>
      <c r="E71" s="581"/>
      <c r="F71" s="581"/>
      <c r="G71" s="581"/>
      <c r="H71" s="581"/>
      <c r="I71" s="581"/>
      <c r="J71" s="581"/>
      <c r="K71" s="581"/>
    </row>
    <row r="72" spans="2:11" ht="35.25" customHeight="1" thickBot="1">
      <c r="B72" s="612" t="s">
        <v>1308</v>
      </c>
      <c r="C72" s="612"/>
      <c r="D72" s="612"/>
      <c r="E72" s="612"/>
      <c r="F72" s="612"/>
      <c r="G72" s="612"/>
      <c r="H72" s="612"/>
      <c r="I72" s="612"/>
      <c r="J72" s="612"/>
      <c r="K72" s="612"/>
    </row>
    <row r="73" spans="2:11" ht="15.75" thickBot="1">
      <c r="B73" s="613" t="s">
        <v>566</v>
      </c>
      <c r="C73" s="613"/>
      <c r="D73" s="613"/>
      <c r="E73" s="613"/>
      <c r="F73" s="613" t="s">
        <v>565</v>
      </c>
      <c r="G73" s="613"/>
      <c r="H73" s="613"/>
      <c r="I73" s="613"/>
      <c r="J73" s="613"/>
      <c r="K73" s="613"/>
    </row>
    <row r="74" spans="2:11" ht="15.75" thickBot="1">
      <c r="B74" s="610" t="s">
        <v>1052</v>
      </c>
      <c r="C74" s="610"/>
      <c r="D74" s="610"/>
      <c r="E74" s="111">
        <v>0</v>
      </c>
      <c r="F74" s="610" t="s">
        <v>1052</v>
      </c>
      <c r="G74" s="610"/>
      <c r="H74" s="610"/>
      <c r="I74" s="610"/>
      <c r="J74" s="611">
        <v>0</v>
      </c>
      <c r="K74" s="611"/>
    </row>
    <row r="75" spans="2:11" ht="15.75" thickBot="1">
      <c r="B75" s="614"/>
      <c r="C75" s="614"/>
      <c r="D75" s="614"/>
      <c r="E75" s="111"/>
      <c r="F75" s="615"/>
      <c r="G75" s="615"/>
      <c r="H75" s="615"/>
      <c r="I75" s="615"/>
      <c r="J75" s="611"/>
      <c r="K75" s="611"/>
    </row>
    <row r="76" spans="2:11" ht="31.5" customHeight="1" thickBot="1">
      <c r="B76" s="617" t="s">
        <v>1309</v>
      </c>
      <c r="C76" s="618"/>
      <c r="D76" s="619"/>
      <c r="E76" s="111">
        <v>0</v>
      </c>
      <c r="F76" s="610" t="s">
        <v>1309</v>
      </c>
      <c r="G76" s="610"/>
      <c r="H76" s="610"/>
      <c r="I76" s="610"/>
      <c r="J76" s="611">
        <v>0</v>
      </c>
      <c r="K76" s="611"/>
    </row>
    <row r="77" spans="2:11" ht="15.75" thickBot="1">
      <c r="B77" s="616" t="s">
        <v>211</v>
      </c>
      <c r="C77" s="616"/>
      <c r="D77" s="616"/>
      <c r="E77" s="111"/>
      <c r="F77" s="616" t="s">
        <v>211</v>
      </c>
      <c r="G77" s="616"/>
      <c r="H77" s="616"/>
      <c r="I77" s="616"/>
      <c r="J77" s="611"/>
      <c r="K77" s="611"/>
    </row>
    <row r="78" spans="2:11" ht="15.75" thickBot="1">
      <c r="B78" s="616" t="s">
        <v>212</v>
      </c>
      <c r="C78" s="616"/>
      <c r="D78" s="616"/>
      <c r="E78" s="111">
        <v>0</v>
      </c>
      <c r="F78" s="615"/>
      <c r="G78" s="615"/>
      <c r="H78" s="615"/>
      <c r="I78" s="615"/>
      <c r="J78" s="611"/>
      <c r="K78" s="611"/>
    </row>
    <row r="79" spans="2:11" ht="19.5" customHeight="1" thickBot="1">
      <c r="B79" s="616" t="s">
        <v>121</v>
      </c>
      <c r="C79" s="616"/>
      <c r="D79" s="616"/>
      <c r="E79" s="111">
        <v>0</v>
      </c>
      <c r="F79" s="616" t="s">
        <v>121</v>
      </c>
      <c r="G79" s="616"/>
      <c r="H79" s="616"/>
      <c r="I79" s="616"/>
      <c r="J79" s="611">
        <v>0</v>
      </c>
      <c r="K79" s="611"/>
    </row>
    <row r="80" spans="2:11" ht="15.75" thickBot="1">
      <c r="B80" s="615"/>
      <c r="C80" s="615"/>
      <c r="D80" s="615"/>
      <c r="E80" s="111"/>
      <c r="F80" s="615"/>
      <c r="G80" s="615"/>
      <c r="H80" s="615"/>
      <c r="I80" s="615"/>
      <c r="J80" s="611"/>
      <c r="K80" s="611"/>
    </row>
    <row r="81" spans="2:11" ht="27.75" customHeight="1" thickBot="1">
      <c r="B81" s="610" t="s">
        <v>1310</v>
      </c>
      <c r="C81" s="610"/>
      <c r="D81" s="610"/>
      <c r="E81" s="111">
        <v>0</v>
      </c>
      <c r="F81" s="610" t="s">
        <v>1310</v>
      </c>
      <c r="G81" s="610"/>
      <c r="H81" s="610"/>
      <c r="I81" s="610"/>
      <c r="J81" s="611">
        <v>0</v>
      </c>
      <c r="K81" s="611"/>
    </row>
    <row r="82" spans="2:11" ht="15.75" thickBot="1">
      <c r="B82" s="616" t="s">
        <v>211</v>
      </c>
      <c r="C82" s="616"/>
      <c r="D82" s="616"/>
      <c r="E82" s="111"/>
      <c r="F82" s="616" t="s">
        <v>211</v>
      </c>
      <c r="G82" s="616"/>
      <c r="H82" s="616"/>
      <c r="I82" s="616"/>
      <c r="J82" s="611"/>
      <c r="K82" s="611"/>
    </row>
    <row r="83" spans="2:11" ht="15.75" thickBot="1">
      <c r="B83" s="616" t="s">
        <v>212</v>
      </c>
      <c r="C83" s="616"/>
      <c r="D83" s="616"/>
      <c r="E83" s="111">
        <v>0</v>
      </c>
      <c r="F83" s="615"/>
      <c r="G83" s="615"/>
      <c r="H83" s="615"/>
      <c r="I83" s="615"/>
      <c r="J83" s="611"/>
      <c r="K83" s="611"/>
    </row>
    <row r="84" spans="2:11" ht="29.25" customHeight="1" thickBot="1">
      <c r="B84" s="616" t="s">
        <v>122</v>
      </c>
      <c r="C84" s="616"/>
      <c r="D84" s="616"/>
      <c r="E84" s="111">
        <v>0</v>
      </c>
      <c r="F84" s="616" t="s">
        <v>122</v>
      </c>
      <c r="G84" s="616"/>
      <c r="H84" s="616"/>
      <c r="I84" s="616"/>
      <c r="J84" s="611">
        <v>0</v>
      </c>
      <c r="K84" s="611"/>
    </row>
    <row r="85" spans="2:11" ht="15.75" thickBot="1">
      <c r="B85" s="615"/>
      <c r="C85" s="615"/>
      <c r="D85" s="615"/>
      <c r="E85" s="111"/>
      <c r="F85" s="615"/>
      <c r="G85" s="615"/>
      <c r="H85" s="615"/>
      <c r="I85" s="615"/>
      <c r="J85" s="611"/>
      <c r="K85" s="611"/>
    </row>
    <row r="86" spans="2:11" ht="15.75" thickBot="1">
      <c r="B86" s="610" t="s">
        <v>1311</v>
      </c>
      <c r="C86" s="610"/>
      <c r="D86" s="610"/>
      <c r="E86" s="111">
        <v>0</v>
      </c>
      <c r="F86" s="610" t="s">
        <v>1311</v>
      </c>
      <c r="G86" s="610"/>
      <c r="H86" s="610"/>
      <c r="I86" s="610"/>
      <c r="J86" s="611">
        <v>0</v>
      </c>
      <c r="K86" s="611"/>
    </row>
  </sheetData>
  <sheetProtection/>
  <mergeCells count="170">
    <mergeCell ref="B85:D85"/>
    <mergeCell ref="F85:I85"/>
    <mergeCell ref="J85:K85"/>
    <mergeCell ref="B86:D86"/>
    <mergeCell ref="F86:I86"/>
    <mergeCell ref="J86:K86"/>
    <mergeCell ref="B83:D83"/>
    <mergeCell ref="F83:I83"/>
    <mergeCell ref="J83:K83"/>
    <mergeCell ref="B84:D84"/>
    <mergeCell ref="F84:I84"/>
    <mergeCell ref="J84:K84"/>
    <mergeCell ref="B81:D81"/>
    <mergeCell ref="F81:I81"/>
    <mergeCell ref="J81:K81"/>
    <mergeCell ref="B82:D82"/>
    <mergeCell ref="F82:I82"/>
    <mergeCell ref="J82:K82"/>
    <mergeCell ref="B79:D79"/>
    <mergeCell ref="F79:I79"/>
    <mergeCell ref="J79:K79"/>
    <mergeCell ref="B80:D80"/>
    <mergeCell ref="F80:I80"/>
    <mergeCell ref="J80:K80"/>
    <mergeCell ref="B77:D77"/>
    <mergeCell ref="F77:I77"/>
    <mergeCell ref="J77:K77"/>
    <mergeCell ref="B78:D78"/>
    <mergeCell ref="F78:I78"/>
    <mergeCell ref="J78:K78"/>
    <mergeCell ref="B75:D75"/>
    <mergeCell ref="F75:I75"/>
    <mergeCell ref="J75:K75"/>
    <mergeCell ref="B76:D76"/>
    <mergeCell ref="F76:I76"/>
    <mergeCell ref="J76:K76"/>
    <mergeCell ref="B71:K71"/>
    <mergeCell ref="B72:K72"/>
    <mergeCell ref="B73:E73"/>
    <mergeCell ref="F73:K73"/>
    <mergeCell ref="B74:D74"/>
    <mergeCell ref="F74:I74"/>
    <mergeCell ref="J74:K74"/>
    <mergeCell ref="B67:D67"/>
    <mergeCell ref="F67:I67"/>
    <mergeCell ref="J67:K67"/>
    <mergeCell ref="B68:D68"/>
    <mergeCell ref="F68:I68"/>
    <mergeCell ref="J68:K68"/>
    <mergeCell ref="B65:D65"/>
    <mergeCell ref="F65:I65"/>
    <mergeCell ref="J65:K65"/>
    <mergeCell ref="B66:D66"/>
    <mergeCell ref="F66:I66"/>
    <mergeCell ref="J66:K66"/>
    <mergeCell ref="B63:D63"/>
    <mergeCell ref="F63:I63"/>
    <mergeCell ref="J63:K63"/>
    <mergeCell ref="B64:D64"/>
    <mergeCell ref="F64:I64"/>
    <mergeCell ref="J64:K64"/>
    <mergeCell ref="B61:D61"/>
    <mergeCell ref="F61:I61"/>
    <mergeCell ref="J61:K61"/>
    <mergeCell ref="B62:D62"/>
    <mergeCell ref="F62:I62"/>
    <mergeCell ref="J62:K62"/>
    <mergeCell ref="B59:D59"/>
    <mergeCell ref="F59:I59"/>
    <mergeCell ref="J59:K59"/>
    <mergeCell ref="B60:D60"/>
    <mergeCell ref="F60:I60"/>
    <mergeCell ref="J60:K60"/>
    <mergeCell ref="J56:K56"/>
    <mergeCell ref="B57:D57"/>
    <mergeCell ref="F57:I57"/>
    <mergeCell ref="J57:K57"/>
    <mergeCell ref="B58:D58"/>
    <mergeCell ref="F58:I58"/>
    <mergeCell ref="J58:K58"/>
    <mergeCell ref="B53:K53"/>
    <mergeCell ref="B54:K54"/>
    <mergeCell ref="B55:E55"/>
    <mergeCell ref="F55:K55"/>
    <mergeCell ref="B50:D50"/>
    <mergeCell ref="F50:I50"/>
    <mergeCell ref="J50:K50"/>
    <mergeCell ref="I26:K26"/>
    <mergeCell ref="I27:K27"/>
    <mergeCell ref="I28:K28"/>
    <mergeCell ref="I29:K29"/>
    <mergeCell ref="I32:K32"/>
    <mergeCell ref="I30:K30"/>
    <mergeCell ref="I31:K31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B46:D46"/>
    <mergeCell ref="F46:I46"/>
    <mergeCell ref="J46:K46"/>
    <mergeCell ref="B45:D45"/>
    <mergeCell ref="F45:I45"/>
    <mergeCell ref="J45:K45"/>
    <mergeCell ref="B44:D44"/>
    <mergeCell ref="F44:I44"/>
    <mergeCell ref="J44:K44"/>
    <mergeCell ref="B43:D43"/>
    <mergeCell ref="F43:I43"/>
    <mergeCell ref="J43:K43"/>
    <mergeCell ref="B42:D42"/>
    <mergeCell ref="F42:I42"/>
    <mergeCell ref="J42:K42"/>
    <mergeCell ref="B41:D41"/>
    <mergeCell ref="F41:I41"/>
    <mergeCell ref="J41:K41"/>
    <mergeCell ref="B40:D40"/>
    <mergeCell ref="F40:I40"/>
    <mergeCell ref="J40:K40"/>
    <mergeCell ref="B39:D39"/>
    <mergeCell ref="F39:I39"/>
    <mergeCell ref="J39:K39"/>
    <mergeCell ref="B38:D38"/>
    <mergeCell ref="F38:I38"/>
    <mergeCell ref="J38:K38"/>
    <mergeCell ref="B35:K35"/>
    <mergeCell ref="B36:K36"/>
    <mergeCell ref="B37:E37"/>
    <mergeCell ref="F37:K37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B17:E17"/>
    <mergeCell ref="B11:K11"/>
    <mergeCell ref="B13:K13"/>
    <mergeCell ref="B15:E16"/>
    <mergeCell ref="F15:K15"/>
    <mergeCell ref="E9:H9"/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view="pageBreakPreview" zoomScale="60" zoomScalePageLayoutView="0" workbookViewId="0" topLeftCell="A195">
      <selection activeCell="L202" sqref="L202"/>
    </sheetView>
  </sheetViews>
  <sheetFormatPr defaultColWidth="9.140625" defaultRowHeight="12.75"/>
  <cols>
    <col min="1" max="1" width="32.28125" style="174" customWidth="1"/>
    <col min="2" max="2" width="57.140625" style="174" customWidth="1"/>
    <col min="3" max="3" width="23.7109375" style="174" customWidth="1"/>
    <col min="4" max="4" width="19.28125" style="174" customWidth="1"/>
    <col min="5" max="5" width="20.7109375" style="174" customWidth="1"/>
    <col min="6" max="8" width="20.8515625" style="174" hidden="1" customWidth="1"/>
    <col min="9" max="9" width="19.00390625" style="174" hidden="1" customWidth="1"/>
    <col min="10" max="10" width="18.7109375" style="174" hidden="1" customWidth="1"/>
    <col min="11" max="13" width="18.57421875" style="461" customWidth="1"/>
    <col min="14" max="14" width="25.8515625" style="174" customWidth="1"/>
    <col min="15" max="16384" width="9.140625" style="174" customWidth="1"/>
  </cols>
  <sheetData>
    <row r="1" spans="3:5" ht="15.75">
      <c r="C1" s="331"/>
      <c r="D1" s="40"/>
      <c r="E1" s="38" t="s">
        <v>200</v>
      </c>
    </row>
    <row r="2" spans="3:5" ht="16.5" thickBot="1">
      <c r="C2" s="525" t="s">
        <v>113</v>
      </c>
      <c r="D2" s="525"/>
      <c r="E2" s="525"/>
    </row>
    <row r="3" spans="3:8" ht="24" customHeight="1" thickBot="1">
      <c r="C3" s="331"/>
      <c r="D3" s="40"/>
      <c r="E3" s="38" t="s">
        <v>1436</v>
      </c>
      <c r="F3" s="526" t="s">
        <v>1445</v>
      </c>
      <c r="G3" s="527"/>
      <c r="H3" s="528"/>
    </row>
    <row r="4" spans="1:3" ht="15.75" customHeight="1">
      <c r="A4" s="529"/>
      <c r="B4" s="529"/>
      <c r="C4" s="529"/>
    </row>
    <row r="5" spans="1:5" ht="41.25" customHeight="1">
      <c r="A5" s="530" t="s">
        <v>1259</v>
      </c>
      <c r="B5" s="530"/>
      <c r="C5" s="530"/>
      <c r="D5" s="530"/>
      <c r="E5" s="530"/>
    </row>
    <row r="6" spans="1:3" ht="13.5" thickBot="1">
      <c r="A6" s="175"/>
      <c r="B6" s="175"/>
      <c r="C6" s="175"/>
    </row>
    <row r="7" spans="1:5" ht="13.5" customHeight="1">
      <c r="A7" s="531" t="s">
        <v>168</v>
      </c>
      <c r="B7" s="533" t="s">
        <v>768</v>
      </c>
      <c r="C7" s="533" t="s">
        <v>210</v>
      </c>
      <c r="D7" s="533"/>
      <c r="E7" s="535"/>
    </row>
    <row r="8" spans="1:5" ht="12.75">
      <c r="A8" s="532"/>
      <c r="B8" s="534"/>
      <c r="C8" s="282">
        <v>2020</v>
      </c>
      <c r="D8" s="282">
        <v>2021</v>
      </c>
      <c r="E8" s="352">
        <v>2022</v>
      </c>
    </row>
    <row r="9" spans="1:5" ht="12.75">
      <c r="A9" s="353">
        <v>1</v>
      </c>
      <c r="B9" s="283">
        <v>2</v>
      </c>
      <c r="C9" s="283">
        <v>3</v>
      </c>
      <c r="D9" s="283">
        <v>4</v>
      </c>
      <c r="E9" s="354">
        <v>5</v>
      </c>
    </row>
    <row r="10" spans="1:10" ht="15.75">
      <c r="A10" s="463" t="s">
        <v>769</v>
      </c>
      <c r="B10" s="464" t="s">
        <v>770</v>
      </c>
      <c r="C10" s="284">
        <f>C11+C21+C31+C41+C45+C62+C72+C78+C92+C109</f>
        <v>68492444</v>
      </c>
      <c r="D10" s="284">
        <f>D11+D21+D31+D41+D45+D62+D72+D78+D92+D109</f>
        <v>66311172</v>
      </c>
      <c r="E10" s="465">
        <f>E11+E21+E31+E41+E45+E62+E72+E78+E92+E109</f>
        <v>66685162</v>
      </c>
      <c r="I10" s="284">
        <v>66305524</v>
      </c>
      <c r="J10" s="465">
        <v>66679514</v>
      </c>
    </row>
    <row r="11" spans="1:10" ht="15.75">
      <c r="A11" s="463" t="s">
        <v>771</v>
      </c>
      <c r="B11" s="464" t="s">
        <v>772</v>
      </c>
      <c r="C11" s="284">
        <f>C12</f>
        <v>48562040</v>
      </c>
      <c r="D11" s="284">
        <f>D12</f>
        <v>48899078</v>
      </c>
      <c r="E11" s="465">
        <f>E12</f>
        <v>49169468</v>
      </c>
      <c r="I11" s="284">
        <v>48893430</v>
      </c>
      <c r="J11" s="465">
        <v>49163820</v>
      </c>
    </row>
    <row r="12" spans="1:10" ht="15.75">
      <c r="A12" s="466" t="s">
        <v>773</v>
      </c>
      <c r="B12" s="467" t="s">
        <v>227</v>
      </c>
      <c r="C12" s="285">
        <f>C13+C15+C17+C19</f>
        <v>48562040</v>
      </c>
      <c r="D12" s="285">
        <f>D13+D15+D17+D19</f>
        <v>48899078</v>
      </c>
      <c r="E12" s="468">
        <f>E13+E15+E17+E19</f>
        <v>49169468</v>
      </c>
      <c r="I12" s="285">
        <v>48893430</v>
      </c>
      <c r="J12" s="468">
        <v>49163820</v>
      </c>
    </row>
    <row r="13" spans="1:10" ht="81.75" customHeight="1">
      <c r="A13" s="355" t="s">
        <v>774</v>
      </c>
      <c r="B13" s="286" t="s">
        <v>174</v>
      </c>
      <c r="C13" s="287">
        <f>SUM(C14)</f>
        <v>47061610</v>
      </c>
      <c r="D13" s="287">
        <f>SUM(D14)</f>
        <v>47302568</v>
      </c>
      <c r="E13" s="356">
        <f>SUM(E14)</f>
        <v>47539048</v>
      </c>
      <c r="I13" s="287">
        <v>47296920</v>
      </c>
      <c r="J13" s="356">
        <v>47533400</v>
      </c>
    </row>
    <row r="14" spans="1:10" ht="83.25" customHeight="1">
      <c r="A14" s="357" t="s">
        <v>261</v>
      </c>
      <c r="B14" s="63" t="s">
        <v>174</v>
      </c>
      <c r="C14" s="178">
        <v>47061610</v>
      </c>
      <c r="D14" s="178">
        <v>47302568</v>
      </c>
      <c r="E14" s="358">
        <v>47539048</v>
      </c>
      <c r="I14" s="178">
        <v>47296920</v>
      </c>
      <c r="J14" s="358">
        <v>47533400</v>
      </c>
    </row>
    <row r="15" spans="1:5" ht="129.75" customHeight="1">
      <c r="A15" s="355" t="s">
        <v>775</v>
      </c>
      <c r="B15" s="286" t="s">
        <v>776</v>
      </c>
      <c r="C15" s="287">
        <f>C16</f>
        <v>508690</v>
      </c>
      <c r="D15" s="287">
        <f>D16</f>
        <v>565210</v>
      </c>
      <c r="E15" s="356">
        <f>E16</f>
        <v>565210</v>
      </c>
    </row>
    <row r="16" spans="1:5" ht="129.75" customHeight="1">
      <c r="A16" s="357" t="s">
        <v>262</v>
      </c>
      <c r="B16" s="288" t="s">
        <v>184</v>
      </c>
      <c r="C16" s="178">
        <v>508690</v>
      </c>
      <c r="D16" s="178">
        <v>565210</v>
      </c>
      <c r="E16" s="358">
        <v>565210</v>
      </c>
    </row>
    <row r="17" spans="1:5" ht="54.75" customHeight="1">
      <c r="A17" s="355" t="s">
        <v>777</v>
      </c>
      <c r="B17" s="286" t="s">
        <v>778</v>
      </c>
      <c r="C17" s="287">
        <f>C18</f>
        <v>491740</v>
      </c>
      <c r="D17" s="287">
        <f>D18</f>
        <v>531300</v>
      </c>
      <c r="E17" s="356">
        <f>E18</f>
        <v>565210</v>
      </c>
    </row>
    <row r="18" spans="1:5" ht="51.75" customHeight="1">
      <c r="A18" s="357" t="s">
        <v>263</v>
      </c>
      <c r="B18" s="69" t="s">
        <v>29</v>
      </c>
      <c r="C18" s="178">
        <v>491740</v>
      </c>
      <c r="D18" s="178">
        <v>531300</v>
      </c>
      <c r="E18" s="358">
        <v>565210</v>
      </c>
    </row>
    <row r="19" spans="1:5" ht="117.75" customHeight="1">
      <c r="A19" s="359" t="s">
        <v>779</v>
      </c>
      <c r="B19" s="289" t="s">
        <v>734</v>
      </c>
      <c r="C19" s="290">
        <f>C20</f>
        <v>500000</v>
      </c>
      <c r="D19" s="290">
        <f>D20</f>
        <v>500000</v>
      </c>
      <c r="E19" s="360">
        <f>E20</f>
        <v>500000</v>
      </c>
    </row>
    <row r="20" spans="1:5" ht="110.25">
      <c r="A20" s="357" t="s">
        <v>264</v>
      </c>
      <c r="B20" s="69" t="s">
        <v>734</v>
      </c>
      <c r="C20" s="178">
        <v>500000</v>
      </c>
      <c r="D20" s="178">
        <v>500000</v>
      </c>
      <c r="E20" s="358">
        <v>500000</v>
      </c>
    </row>
    <row r="21" spans="1:5" ht="50.25" customHeight="1">
      <c r="A21" s="361" t="s">
        <v>780</v>
      </c>
      <c r="B21" s="226" t="s">
        <v>781</v>
      </c>
      <c r="C21" s="291">
        <f>C22</f>
        <v>7819177</v>
      </c>
      <c r="D21" s="291">
        <f>D22</f>
        <v>7819177</v>
      </c>
      <c r="E21" s="362">
        <f>E22</f>
        <v>7819177</v>
      </c>
    </row>
    <row r="22" spans="1:5" ht="47.25">
      <c r="A22" s="363" t="s">
        <v>782</v>
      </c>
      <c r="B22" s="292" t="s">
        <v>92</v>
      </c>
      <c r="C22" s="293">
        <f>C23+C25+C27+C29</f>
        <v>7819177</v>
      </c>
      <c r="D22" s="293">
        <f>D23+D25+D27+D29</f>
        <v>7819177</v>
      </c>
      <c r="E22" s="364">
        <f>E23+E25+E27+E29</f>
        <v>7819177</v>
      </c>
    </row>
    <row r="23" spans="1:5" ht="81" customHeight="1">
      <c r="A23" s="359" t="s">
        <v>783</v>
      </c>
      <c r="B23" s="289" t="s">
        <v>250</v>
      </c>
      <c r="C23" s="290">
        <f>C24</f>
        <v>3571449</v>
      </c>
      <c r="D23" s="290">
        <f>D24</f>
        <v>3571449</v>
      </c>
      <c r="E23" s="360">
        <f>E24</f>
        <v>3571449</v>
      </c>
    </row>
    <row r="24" spans="1:5" ht="75.75" customHeight="1">
      <c r="A24" s="357" t="s">
        <v>244</v>
      </c>
      <c r="B24" s="69" t="s">
        <v>250</v>
      </c>
      <c r="C24" s="178">
        <v>3571449</v>
      </c>
      <c r="D24" s="178">
        <v>3571449</v>
      </c>
      <c r="E24" s="358">
        <v>3571449</v>
      </c>
    </row>
    <row r="25" spans="1:5" ht="96" customHeight="1">
      <c r="A25" s="359" t="s">
        <v>784</v>
      </c>
      <c r="B25" s="289" t="s">
        <v>189</v>
      </c>
      <c r="C25" s="290">
        <f>C26</f>
        <v>19303.29</v>
      </c>
      <c r="D25" s="290">
        <f>D26</f>
        <v>19303.29</v>
      </c>
      <c r="E25" s="360">
        <f>E26</f>
        <v>19303.29</v>
      </c>
    </row>
    <row r="26" spans="1:5" ht="96.75" customHeight="1">
      <c r="A26" s="357" t="s">
        <v>245</v>
      </c>
      <c r="B26" s="69" t="s">
        <v>189</v>
      </c>
      <c r="C26" s="178">
        <v>19303.29</v>
      </c>
      <c r="D26" s="178">
        <v>19303.29</v>
      </c>
      <c r="E26" s="358">
        <v>19303.29</v>
      </c>
    </row>
    <row r="27" spans="1:5" ht="79.5" customHeight="1">
      <c r="A27" s="359" t="s">
        <v>785</v>
      </c>
      <c r="B27" s="289" t="s">
        <v>554</v>
      </c>
      <c r="C27" s="290">
        <f>C28</f>
        <v>4783974.52</v>
      </c>
      <c r="D27" s="290">
        <f>D28</f>
        <v>4783974.52</v>
      </c>
      <c r="E27" s="360">
        <f>E28</f>
        <v>4783974.52</v>
      </c>
    </row>
    <row r="28" spans="1:5" ht="79.5" customHeight="1">
      <c r="A28" s="357" t="s">
        <v>246</v>
      </c>
      <c r="B28" s="69" t="s">
        <v>554</v>
      </c>
      <c r="C28" s="178">
        <v>4783974.52</v>
      </c>
      <c r="D28" s="178">
        <v>4783974.52</v>
      </c>
      <c r="E28" s="358">
        <v>4783974.52</v>
      </c>
    </row>
    <row r="29" spans="1:5" ht="81.75" customHeight="1">
      <c r="A29" s="359" t="s">
        <v>786</v>
      </c>
      <c r="B29" s="289" t="s">
        <v>555</v>
      </c>
      <c r="C29" s="290">
        <f>C30</f>
        <v>-555549.81</v>
      </c>
      <c r="D29" s="290">
        <f>D30</f>
        <v>-555549.81</v>
      </c>
      <c r="E29" s="360">
        <f>E30</f>
        <v>-555549.81</v>
      </c>
    </row>
    <row r="30" spans="1:5" ht="78.75" customHeight="1">
      <c r="A30" s="357" t="s">
        <v>247</v>
      </c>
      <c r="B30" s="69" t="s">
        <v>555</v>
      </c>
      <c r="C30" s="178">
        <v>-555549.81</v>
      </c>
      <c r="D30" s="178">
        <v>-555549.81</v>
      </c>
      <c r="E30" s="358">
        <v>-555549.81</v>
      </c>
    </row>
    <row r="31" spans="1:5" ht="15.75">
      <c r="A31" s="361" t="s">
        <v>787</v>
      </c>
      <c r="B31" s="226" t="s">
        <v>788</v>
      </c>
      <c r="C31" s="291">
        <f>C32+C35+C38</f>
        <v>3637000</v>
      </c>
      <c r="D31" s="291">
        <f>D32+D35+D38</f>
        <v>1958000</v>
      </c>
      <c r="E31" s="362">
        <f>E32+E35+E38</f>
        <v>1987000</v>
      </c>
    </row>
    <row r="32" spans="1:5" ht="31.5">
      <c r="A32" s="365" t="s">
        <v>789</v>
      </c>
      <c r="B32" s="294" t="s">
        <v>265</v>
      </c>
      <c r="C32" s="295">
        <f aca="true" t="shared" si="0" ref="C32:E33">C33</f>
        <v>2000000</v>
      </c>
      <c r="D32" s="295">
        <f t="shared" si="0"/>
        <v>0</v>
      </c>
      <c r="E32" s="366">
        <f t="shared" si="0"/>
        <v>0</v>
      </c>
    </row>
    <row r="33" spans="1:5" ht="31.5">
      <c r="A33" s="367" t="s">
        <v>790</v>
      </c>
      <c r="B33" s="181" t="s">
        <v>265</v>
      </c>
      <c r="C33" s="178">
        <f t="shared" si="0"/>
        <v>2000000</v>
      </c>
      <c r="D33" s="178">
        <f t="shared" si="0"/>
        <v>0</v>
      </c>
      <c r="E33" s="358">
        <f t="shared" si="0"/>
        <v>0</v>
      </c>
    </row>
    <row r="34" spans="1:5" ht="31.5">
      <c r="A34" s="367" t="s">
        <v>868</v>
      </c>
      <c r="B34" s="181" t="s">
        <v>265</v>
      </c>
      <c r="C34" s="178">
        <v>2000000</v>
      </c>
      <c r="D34" s="178"/>
      <c r="E34" s="358"/>
    </row>
    <row r="35" spans="1:5" ht="15.75">
      <c r="A35" s="368" t="s">
        <v>791</v>
      </c>
      <c r="B35" s="294" t="s">
        <v>292</v>
      </c>
      <c r="C35" s="295">
        <f aca="true" t="shared" si="1" ref="C35:E36">C36</f>
        <v>1167000</v>
      </c>
      <c r="D35" s="295">
        <f t="shared" si="1"/>
        <v>1458000</v>
      </c>
      <c r="E35" s="366">
        <f t="shared" si="1"/>
        <v>1487000</v>
      </c>
    </row>
    <row r="36" spans="1:5" ht="15.75">
      <c r="A36" s="367" t="s">
        <v>792</v>
      </c>
      <c r="B36" s="181" t="s">
        <v>292</v>
      </c>
      <c r="C36" s="178">
        <f t="shared" si="1"/>
        <v>1167000</v>
      </c>
      <c r="D36" s="178">
        <f t="shared" si="1"/>
        <v>1458000</v>
      </c>
      <c r="E36" s="358">
        <f t="shared" si="1"/>
        <v>1487000</v>
      </c>
    </row>
    <row r="37" spans="1:5" ht="15.75">
      <c r="A37" s="367" t="s">
        <v>793</v>
      </c>
      <c r="B37" s="181" t="s">
        <v>292</v>
      </c>
      <c r="C37" s="178">
        <v>1167000</v>
      </c>
      <c r="D37" s="178">
        <v>1458000</v>
      </c>
      <c r="E37" s="358">
        <v>1487000</v>
      </c>
    </row>
    <row r="38" spans="1:5" ht="31.5">
      <c r="A38" s="365" t="s">
        <v>794</v>
      </c>
      <c r="B38" s="294" t="s">
        <v>623</v>
      </c>
      <c r="C38" s="295">
        <f aca="true" t="shared" si="2" ref="C38:E39">C39</f>
        <v>470000</v>
      </c>
      <c r="D38" s="295">
        <f t="shared" si="2"/>
        <v>500000</v>
      </c>
      <c r="E38" s="366">
        <f t="shared" si="2"/>
        <v>500000</v>
      </c>
    </row>
    <row r="39" spans="1:5" ht="31.5">
      <c r="A39" s="367" t="s">
        <v>795</v>
      </c>
      <c r="B39" s="181" t="s">
        <v>623</v>
      </c>
      <c r="C39" s="178">
        <f t="shared" si="2"/>
        <v>470000</v>
      </c>
      <c r="D39" s="178">
        <f t="shared" si="2"/>
        <v>500000</v>
      </c>
      <c r="E39" s="358">
        <f t="shared" si="2"/>
        <v>500000</v>
      </c>
    </row>
    <row r="40" spans="1:5" ht="31.5">
      <c r="A40" s="367" t="s">
        <v>867</v>
      </c>
      <c r="B40" s="181" t="s">
        <v>623</v>
      </c>
      <c r="C40" s="178">
        <v>470000</v>
      </c>
      <c r="D40" s="178">
        <v>500000</v>
      </c>
      <c r="E40" s="358">
        <v>500000</v>
      </c>
    </row>
    <row r="41" spans="1:5" ht="15.75">
      <c r="A41" s="369" t="s">
        <v>870</v>
      </c>
      <c r="B41" s="296" t="s">
        <v>871</v>
      </c>
      <c r="C41" s="291">
        <f aca="true" t="shared" si="3" ref="C41:E43">C42</f>
        <v>450000</v>
      </c>
      <c r="D41" s="291">
        <f t="shared" si="3"/>
        <v>450000</v>
      </c>
      <c r="E41" s="362">
        <f t="shared" si="3"/>
        <v>450000</v>
      </c>
    </row>
    <row r="42" spans="1:5" ht="36.75" customHeight="1">
      <c r="A42" s="365" t="s">
        <v>872</v>
      </c>
      <c r="B42" s="294" t="s">
        <v>873</v>
      </c>
      <c r="C42" s="295">
        <f>C43</f>
        <v>450000</v>
      </c>
      <c r="D42" s="295">
        <f t="shared" si="3"/>
        <v>450000</v>
      </c>
      <c r="E42" s="366">
        <f t="shared" si="3"/>
        <v>450000</v>
      </c>
    </row>
    <row r="43" spans="1:5" ht="50.25" customHeight="1">
      <c r="A43" s="367" t="s">
        <v>1390</v>
      </c>
      <c r="B43" s="312" t="s">
        <v>875</v>
      </c>
      <c r="C43" s="311">
        <f>C44</f>
        <v>450000</v>
      </c>
      <c r="D43" s="311">
        <f t="shared" si="3"/>
        <v>450000</v>
      </c>
      <c r="E43" s="370">
        <f t="shared" si="3"/>
        <v>450000</v>
      </c>
    </row>
    <row r="44" spans="1:5" ht="45.75" customHeight="1">
      <c r="A44" s="367" t="s">
        <v>874</v>
      </c>
      <c r="B44" s="181" t="s">
        <v>875</v>
      </c>
      <c r="C44" s="178">
        <v>450000</v>
      </c>
      <c r="D44" s="178">
        <v>450000</v>
      </c>
      <c r="E44" s="358">
        <v>450000</v>
      </c>
    </row>
    <row r="45" spans="1:5" ht="47.25">
      <c r="A45" s="361" t="s">
        <v>796</v>
      </c>
      <c r="B45" s="226" t="s">
        <v>797</v>
      </c>
      <c r="C45" s="291">
        <f>C49+C58</f>
        <v>4131170</v>
      </c>
      <c r="D45" s="291">
        <f>D49+D58</f>
        <v>3280000</v>
      </c>
      <c r="E45" s="362">
        <f>E49+E58</f>
        <v>3285000</v>
      </c>
    </row>
    <row r="46" spans="1:5" ht="33.75" customHeight="1">
      <c r="A46" s="363" t="s">
        <v>798</v>
      </c>
      <c r="B46" s="292" t="s">
        <v>799</v>
      </c>
      <c r="C46" s="293">
        <f aca="true" t="shared" si="4" ref="C46:E47">C47</f>
        <v>0</v>
      </c>
      <c r="D46" s="293">
        <f t="shared" si="4"/>
        <v>0</v>
      </c>
      <c r="E46" s="364">
        <f t="shared" si="4"/>
        <v>0</v>
      </c>
    </row>
    <row r="47" spans="1:5" ht="47.25">
      <c r="A47" s="371" t="s">
        <v>800</v>
      </c>
      <c r="B47" s="297" t="s">
        <v>248</v>
      </c>
      <c r="C47" s="290">
        <f t="shared" si="4"/>
        <v>0</v>
      </c>
      <c r="D47" s="290">
        <f t="shared" si="4"/>
        <v>0</v>
      </c>
      <c r="E47" s="360">
        <f t="shared" si="4"/>
        <v>0</v>
      </c>
    </row>
    <row r="48" spans="1:5" ht="47.25">
      <c r="A48" s="372" t="s">
        <v>266</v>
      </c>
      <c r="B48" s="298" t="s">
        <v>248</v>
      </c>
      <c r="C48" s="178">
        <v>0</v>
      </c>
      <c r="D48" s="178">
        <v>0</v>
      </c>
      <c r="E48" s="358">
        <v>0</v>
      </c>
    </row>
    <row r="49" spans="1:5" ht="111.75" customHeight="1">
      <c r="A49" s="363" t="s">
        <v>801</v>
      </c>
      <c r="B49" s="292" t="s">
        <v>802</v>
      </c>
      <c r="C49" s="293">
        <f>C50+C55</f>
        <v>2781170</v>
      </c>
      <c r="D49" s="293">
        <f>D50+D55</f>
        <v>2730000</v>
      </c>
      <c r="E49" s="364">
        <f>E50+E55</f>
        <v>2735000</v>
      </c>
    </row>
    <row r="50" spans="1:5" ht="86.25" customHeight="1">
      <c r="A50" s="373" t="s">
        <v>803</v>
      </c>
      <c r="B50" s="289" t="s">
        <v>804</v>
      </c>
      <c r="C50" s="290">
        <f>C51+C53</f>
        <v>2541170</v>
      </c>
      <c r="D50" s="290">
        <f>D51+D53</f>
        <v>2495000</v>
      </c>
      <c r="E50" s="360">
        <f>E51+E53</f>
        <v>2500000</v>
      </c>
    </row>
    <row r="51" spans="1:5" ht="97.5" customHeight="1">
      <c r="A51" s="373" t="s">
        <v>987</v>
      </c>
      <c r="B51" s="299" t="s">
        <v>977</v>
      </c>
      <c r="C51" s="290">
        <f>SUM(C52:C52)</f>
        <v>2350000</v>
      </c>
      <c r="D51" s="290">
        <f>SUM(D52:D52)</f>
        <v>2300000</v>
      </c>
      <c r="E51" s="360">
        <f>SUM(E52:E52)</f>
        <v>2300000</v>
      </c>
    </row>
    <row r="52" spans="1:5" ht="110.25">
      <c r="A52" s="367" t="s">
        <v>981</v>
      </c>
      <c r="B52" s="220" t="s">
        <v>977</v>
      </c>
      <c r="C52" s="300">
        <v>2350000</v>
      </c>
      <c r="D52" s="300">
        <v>2300000</v>
      </c>
      <c r="E52" s="374">
        <v>2300000</v>
      </c>
    </row>
    <row r="53" spans="1:5" ht="94.5">
      <c r="A53" s="373" t="s">
        <v>983</v>
      </c>
      <c r="B53" s="299" t="s">
        <v>321</v>
      </c>
      <c r="C53" s="290">
        <f>C54</f>
        <v>191170</v>
      </c>
      <c r="D53" s="290">
        <f>D54</f>
        <v>195000</v>
      </c>
      <c r="E53" s="360">
        <f>E54</f>
        <v>200000</v>
      </c>
    </row>
    <row r="54" spans="1:5" ht="94.5">
      <c r="A54" s="367" t="s">
        <v>982</v>
      </c>
      <c r="B54" s="220" t="s">
        <v>321</v>
      </c>
      <c r="C54" s="300">
        <v>191170</v>
      </c>
      <c r="D54" s="300">
        <v>195000</v>
      </c>
      <c r="E54" s="374">
        <v>200000</v>
      </c>
    </row>
    <row r="55" spans="1:5" ht="100.5" customHeight="1">
      <c r="A55" s="355" t="s">
        <v>805</v>
      </c>
      <c r="B55" s="289" t="s">
        <v>806</v>
      </c>
      <c r="C55" s="290">
        <f aca="true" t="shared" si="5" ref="C55:E56">C56</f>
        <v>240000</v>
      </c>
      <c r="D55" s="290">
        <f t="shared" si="5"/>
        <v>235000</v>
      </c>
      <c r="E55" s="360">
        <f t="shared" si="5"/>
        <v>235000</v>
      </c>
    </row>
    <row r="56" spans="1:5" ht="94.5">
      <c r="A56" s="373" t="s">
        <v>807</v>
      </c>
      <c r="B56" s="299" t="s">
        <v>556</v>
      </c>
      <c r="C56" s="287">
        <f t="shared" si="5"/>
        <v>240000</v>
      </c>
      <c r="D56" s="287">
        <f t="shared" si="5"/>
        <v>235000</v>
      </c>
      <c r="E56" s="356">
        <f t="shared" si="5"/>
        <v>235000</v>
      </c>
    </row>
    <row r="57" spans="1:5" ht="94.5">
      <c r="A57" s="367" t="s">
        <v>339</v>
      </c>
      <c r="B57" s="220" t="s">
        <v>556</v>
      </c>
      <c r="C57" s="300">
        <v>240000</v>
      </c>
      <c r="D57" s="300">
        <v>235000</v>
      </c>
      <c r="E57" s="374">
        <v>235000</v>
      </c>
    </row>
    <row r="58" spans="1:5" ht="98.25" customHeight="1">
      <c r="A58" s="373" t="s">
        <v>808</v>
      </c>
      <c r="B58" s="299" t="s">
        <v>809</v>
      </c>
      <c r="C58" s="290">
        <f aca="true" t="shared" si="6" ref="C58:E60">C59</f>
        <v>1350000</v>
      </c>
      <c r="D58" s="290">
        <f t="shared" si="6"/>
        <v>550000</v>
      </c>
      <c r="E58" s="360">
        <f t="shared" si="6"/>
        <v>550000</v>
      </c>
    </row>
    <row r="59" spans="1:5" ht="94.5">
      <c r="A59" s="375" t="s">
        <v>810</v>
      </c>
      <c r="B59" s="301" t="s">
        <v>811</v>
      </c>
      <c r="C59" s="302">
        <f t="shared" si="6"/>
        <v>1350000</v>
      </c>
      <c r="D59" s="302">
        <f t="shared" si="6"/>
        <v>550000</v>
      </c>
      <c r="E59" s="376">
        <f t="shared" si="6"/>
        <v>550000</v>
      </c>
    </row>
    <row r="60" spans="1:5" ht="94.5">
      <c r="A60" s="373" t="s">
        <v>812</v>
      </c>
      <c r="B60" s="301" t="s">
        <v>17</v>
      </c>
      <c r="C60" s="302">
        <f t="shared" si="6"/>
        <v>1350000</v>
      </c>
      <c r="D60" s="302">
        <f t="shared" si="6"/>
        <v>550000</v>
      </c>
      <c r="E60" s="376">
        <f t="shared" si="6"/>
        <v>550000</v>
      </c>
    </row>
    <row r="61" spans="1:5" ht="94.5">
      <c r="A61" s="367" t="s">
        <v>305</v>
      </c>
      <c r="B61" s="181" t="s">
        <v>17</v>
      </c>
      <c r="C61" s="300">
        <v>1350000</v>
      </c>
      <c r="D61" s="300">
        <v>550000</v>
      </c>
      <c r="E61" s="374">
        <v>550000</v>
      </c>
    </row>
    <row r="62" spans="1:5" ht="31.5">
      <c r="A62" s="377" t="s">
        <v>813</v>
      </c>
      <c r="B62" s="296" t="s">
        <v>814</v>
      </c>
      <c r="C62" s="291">
        <f>C63</f>
        <v>1674100</v>
      </c>
      <c r="D62" s="291">
        <f>D63</f>
        <v>1741000</v>
      </c>
      <c r="E62" s="362">
        <f>E63</f>
        <v>1810600</v>
      </c>
    </row>
    <row r="63" spans="1:5" ht="31.5">
      <c r="A63" s="378" t="s">
        <v>815</v>
      </c>
      <c r="B63" s="303" t="s">
        <v>170</v>
      </c>
      <c r="C63" s="293">
        <f>C64+C66+C68</f>
        <v>1674100</v>
      </c>
      <c r="D63" s="293">
        <f>D64+D66+D68</f>
        <v>1741000</v>
      </c>
      <c r="E63" s="364">
        <f>E64+E66+E68</f>
        <v>1810600</v>
      </c>
    </row>
    <row r="64" spans="1:5" ht="33" customHeight="1">
      <c r="A64" s="373" t="s">
        <v>816</v>
      </c>
      <c r="B64" s="301" t="s">
        <v>167</v>
      </c>
      <c r="C64" s="290">
        <f>C65</f>
        <v>174100</v>
      </c>
      <c r="D64" s="290">
        <f>D65</f>
        <v>181100</v>
      </c>
      <c r="E64" s="360">
        <f>E65</f>
        <v>188300</v>
      </c>
    </row>
    <row r="65" spans="1:5" ht="31.5">
      <c r="A65" s="367" t="s">
        <v>289</v>
      </c>
      <c r="B65" s="181" t="s">
        <v>167</v>
      </c>
      <c r="C65" s="178">
        <v>174100</v>
      </c>
      <c r="D65" s="178">
        <v>181100</v>
      </c>
      <c r="E65" s="358">
        <v>188300</v>
      </c>
    </row>
    <row r="66" spans="1:5" ht="31.5">
      <c r="A66" s="373" t="s">
        <v>817</v>
      </c>
      <c r="B66" s="301" t="s">
        <v>116</v>
      </c>
      <c r="C66" s="302">
        <f>C67</f>
        <v>5500</v>
      </c>
      <c r="D66" s="302">
        <f>D67</f>
        <v>5700</v>
      </c>
      <c r="E66" s="376">
        <f>E67</f>
        <v>5900</v>
      </c>
    </row>
    <row r="67" spans="1:5" ht="31.5">
      <c r="A67" s="367" t="s">
        <v>55</v>
      </c>
      <c r="B67" s="181" t="s">
        <v>116</v>
      </c>
      <c r="C67" s="178">
        <v>5500</v>
      </c>
      <c r="D67" s="178">
        <v>5700</v>
      </c>
      <c r="E67" s="358">
        <v>5900</v>
      </c>
    </row>
    <row r="68" spans="1:5" ht="32.25" customHeight="1">
      <c r="A68" s="373" t="s">
        <v>818</v>
      </c>
      <c r="B68" s="301" t="s">
        <v>118</v>
      </c>
      <c r="C68" s="302">
        <f>C69</f>
        <v>1494500</v>
      </c>
      <c r="D68" s="302">
        <f>D69</f>
        <v>1554200</v>
      </c>
      <c r="E68" s="376">
        <f>E69</f>
        <v>1616400</v>
      </c>
    </row>
    <row r="69" spans="1:5" ht="32.25" customHeight="1">
      <c r="A69" s="367" t="s">
        <v>117</v>
      </c>
      <c r="B69" s="181" t="s">
        <v>118</v>
      </c>
      <c r="C69" s="178">
        <f>C70+C71</f>
        <v>1494500</v>
      </c>
      <c r="D69" s="178">
        <f>D70+D71</f>
        <v>1554200</v>
      </c>
      <c r="E69" s="358">
        <f>E70+E71</f>
        <v>1616400</v>
      </c>
    </row>
    <row r="70" spans="1:5" ht="15.75">
      <c r="A70" s="367" t="s">
        <v>1042</v>
      </c>
      <c r="B70" s="181" t="s">
        <v>1041</v>
      </c>
      <c r="C70" s="178">
        <v>19400</v>
      </c>
      <c r="D70" s="178">
        <v>20100</v>
      </c>
      <c r="E70" s="358">
        <v>20900</v>
      </c>
    </row>
    <row r="71" spans="1:5" ht="18" customHeight="1">
      <c r="A71" s="367" t="s">
        <v>1216</v>
      </c>
      <c r="B71" s="177" t="s">
        <v>1215</v>
      </c>
      <c r="C71" s="178">
        <v>1475100</v>
      </c>
      <c r="D71" s="178">
        <v>1534100</v>
      </c>
      <c r="E71" s="358">
        <v>1595500</v>
      </c>
    </row>
    <row r="72" spans="1:5" ht="49.5" customHeight="1">
      <c r="A72" s="377" t="s">
        <v>819</v>
      </c>
      <c r="B72" s="304" t="s">
        <v>820</v>
      </c>
      <c r="C72" s="291">
        <f aca="true" t="shared" si="7" ref="C72:E74">C73</f>
        <v>1653917</v>
      </c>
      <c r="D72" s="291">
        <f t="shared" si="7"/>
        <v>1653917</v>
      </c>
      <c r="E72" s="362">
        <f t="shared" si="7"/>
        <v>1653917</v>
      </c>
    </row>
    <row r="73" spans="1:5" ht="15.75">
      <c r="A73" s="378" t="s">
        <v>821</v>
      </c>
      <c r="B73" s="303" t="s">
        <v>822</v>
      </c>
      <c r="C73" s="293">
        <f t="shared" si="7"/>
        <v>1653917</v>
      </c>
      <c r="D73" s="293">
        <f t="shared" si="7"/>
        <v>1653917</v>
      </c>
      <c r="E73" s="364">
        <f t="shared" si="7"/>
        <v>1653917</v>
      </c>
    </row>
    <row r="74" spans="1:5" ht="15.75">
      <c r="A74" s="373" t="s">
        <v>823</v>
      </c>
      <c r="B74" s="301" t="s">
        <v>824</v>
      </c>
      <c r="C74" s="290">
        <f>C75</f>
        <v>1653917</v>
      </c>
      <c r="D74" s="290">
        <f t="shared" si="7"/>
        <v>1653917</v>
      </c>
      <c r="E74" s="360">
        <f t="shared" si="7"/>
        <v>1653917</v>
      </c>
    </row>
    <row r="75" spans="1:5" ht="31.5">
      <c r="A75" s="373" t="s">
        <v>330</v>
      </c>
      <c r="B75" s="301" t="s">
        <v>63</v>
      </c>
      <c r="C75" s="290">
        <f>C76+C77</f>
        <v>1653917</v>
      </c>
      <c r="D75" s="290">
        <f>D76+D77</f>
        <v>1653917</v>
      </c>
      <c r="E75" s="360">
        <f>E76+E77</f>
        <v>1653917</v>
      </c>
    </row>
    <row r="76" spans="1:5" ht="31.5">
      <c r="A76" s="367" t="s">
        <v>62</v>
      </c>
      <c r="B76" s="181" t="s">
        <v>63</v>
      </c>
      <c r="C76" s="300">
        <v>1400000</v>
      </c>
      <c r="D76" s="300">
        <v>1400000</v>
      </c>
      <c r="E76" s="374">
        <v>1400000</v>
      </c>
    </row>
    <row r="77" spans="1:5" ht="31.5">
      <c r="A77" s="367" t="s">
        <v>1254</v>
      </c>
      <c r="B77" s="181" t="s">
        <v>63</v>
      </c>
      <c r="C77" s="300">
        <v>253917</v>
      </c>
      <c r="D77" s="300">
        <v>253917</v>
      </c>
      <c r="E77" s="374">
        <v>253917</v>
      </c>
    </row>
    <row r="78" spans="1:5" ht="31.5">
      <c r="A78" s="377" t="s">
        <v>825</v>
      </c>
      <c r="B78" s="296" t="s">
        <v>826</v>
      </c>
      <c r="C78" s="291">
        <f>C79+C83</f>
        <v>510000</v>
      </c>
      <c r="D78" s="291">
        <f>D79+D83</f>
        <v>510000</v>
      </c>
      <c r="E78" s="362">
        <f>E79+E83</f>
        <v>510000</v>
      </c>
    </row>
    <row r="79" spans="1:5" ht="94.5">
      <c r="A79" s="378" t="s">
        <v>827</v>
      </c>
      <c r="B79" s="303" t="s">
        <v>828</v>
      </c>
      <c r="C79" s="293">
        <f aca="true" t="shared" si="8" ref="C79:E81">C80</f>
        <v>100000</v>
      </c>
      <c r="D79" s="293">
        <f t="shared" si="8"/>
        <v>100000</v>
      </c>
      <c r="E79" s="364">
        <f t="shared" si="8"/>
        <v>100000</v>
      </c>
    </row>
    <row r="80" spans="1:5" ht="110.25">
      <c r="A80" s="373" t="s">
        <v>829</v>
      </c>
      <c r="B80" s="301" t="s">
        <v>830</v>
      </c>
      <c r="C80" s="290">
        <f t="shared" si="8"/>
        <v>100000</v>
      </c>
      <c r="D80" s="290">
        <f t="shared" si="8"/>
        <v>100000</v>
      </c>
      <c r="E80" s="360">
        <f t="shared" si="8"/>
        <v>100000</v>
      </c>
    </row>
    <row r="81" spans="1:5" ht="110.25">
      <c r="A81" s="373" t="s">
        <v>831</v>
      </c>
      <c r="B81" s="301" t="s">
        <v>108</v>
      </c>
      <c r="C81" s="290">
        <f t="shared" si="8"/>
        <v>100000</v>
      </c>
      <c r="D81" s="290">
        <f t="shared" si="8"/>
        <v>100000</v>
      </c>
      <c r="E81" s="360">
        <f t="shared" si="8"/>
        <v>100000</v>
      </c>
    </row>
    <row r="82" spans="1:5" ht="110.25">
      <c r="A82" s="367" t="s">
        <v>306</v>
      </c>
      <c r="B82" s="181" t="s">
        <v>108</v>
      </c>
      <c r="C82" s="300">
        <v>100000</v>
      </c>
      <c r="D82" s="300">
        <v>100000</v>
      </c>
      <c r="E82" s="374">
        <v>100000</v>
      </c>
    </row>
    <row r="83" spans="1:5" ht="31.5">
      <c r="A83" s="378" t="s">
        <v>832</v>
      </c>
      <c r="B83" s="303" t="s">
        <v>833</v>
      </c>
      <c r="C83" s="293">
        <f>C84+C89</f>
        <v>410000</v>
      </c>
      <c r="D83" s="293">
        <f>D84+D89</f>
        <v>410000</v>
      </c>
      <c r="E83" s="364">
        <f>E84+E89</f>
        <v>410000</v>
      </c>
    </row>
    <row r="84" spans="1:5" ht="49.5" customHeight="1">
      <c r="A84" s="373" t="s">
        <v>834</v>
      </c>
      <c r="B84" s="301" t="s">
        <v>835</v>
      </c>
      <c r="C84" s="290">
        <f>C85+C87</f>
        <v>310000</v>
      </c>
      <c r="D84" s="290">
        <f>D85+D87</f>
        <v>310000</v>
      </c>
      <c r="E84" s="360">
        <f>E85+E87</f>
        <v>310000</v>
      </c>
    </row>
    <row r="85" spans="1:5" ht="66" customHeight="1">
      <c r="A85" s="373" t="s">
        <v>986</v>
      </c>
      <c r="B85" s="301" t="s">
        <v>984</v>
      </c>
      <c r="C85" s="290">
        <f>C86</f>
        <v>300000</v>
      </c>
      <c r="D85" s="290">
        <f>D86</f>
        <v>300000</v>
      </c>
      <c r="E85" s="360">
        <f>E86</f>
        <v>300000</v>
      </c>
    </row>
    <row r="86" spans="1:5" ht="62.25" customHeight="1">
      <c r="A86" s="367" t="s">
        <v>985</v>
      </c>
      <c r="B86" s="181" t="s">
        <v>984</v>
      </c>
      <c r="C86" s="300">
        <v>300000</v>
      </c>
      <c r="D86" s="300">
        <v>300000</v>
      </c>
      <c r="E86" s="374">
        <v>300000</v>
      </c>
    </row>
    <row r="87" spans="1:5" ht="50.25" customHeight="1">
      <c r="A87" s="373" t="s">
        <v>836</v>
      </c>
      <c r="B87" s="301" t="s">
        <v>322</v>
      </c>
      <c r="C87" s="290">
        <f>C88</f>
        <v>10000</v>
      </c>
      <c r="D87" s="290">
        <f>D88</f>
        <v>10000</v>
      </c>
      <c r="E87" s="360">
        <f>E88</f>
        <v>10000</v>
      </c>
    </row>
    <row r="88" spans="1:5" ht="48" customHeight="1">
      <c r="A88" s="367" t="s">
        <v>327</v>
      </c>
      <c r="B88" s="181" t="s">
        <v>322</v>
      </c>
      <c r="C88" s="300">
        <v>10000</v>
      </c>
      <c r="D88" s="300">
        <v>10000</v>
      </c>
      <c r="E88" s="374">
        <v>10000</v>
      </c>
    </row>
    <row r="89" spans="1:5" ht="63">
      <c r="A89" s="373" t="s">
        <v>837</v>
      </c>
      <c r="B89" s="301" t="s">
        <v>838</v>
      </c>
      <c r="C89" s="290">
        <f aca="true" t="shared" si="9" ref="C89:E90">C90</f>
        <v>100000</v>
      </c>
      <c r="D89" s="290">
        <f t="shared" si="9"/>
        <v>100000</v>
      </c>
      <c r="E89" s="360">
        <f t="shared" si="9"/>
        <v>100000</v>
      </c>
    </row>
    <row r="90" spans="1:5" ht="63">
      <c r="A90" s="379" t="s">
        <v>839</v>
      </c>
      <c r="B90" s="305" t="s">
        <v>109</v>
      </c>
      <c r="C90" s="290">
        <f t="shared" si="9"/>
        <v>100000</v>
      </c>
      <c r="D90" s="290">
        <f t="shared" si="9"/>
        <v>100000</v>
      </c>
      <c r="E90" s="360">
        <f t="shared" si="9"/>
        <v>100000</v>
      </c>
    </row>
    <row r="91" spans="1:5" ht="63">
      <c r="A91" s="380" t="s">
        <v>304</v>
      </c>
      <c r="B91" s="63" t="s">
        <v>109</v>
      </c>
      <c r="C91" s="300">
        <v>100000</v>
      </c>
      <c r="D91" s="300">
        <v>100000</v>
      </c>
      <c r="E91" s="374">
        <v>100000</v>
      </c>
    </row>
    <row r="92" spans="1:5" ht="15.75">
      <c r="A92" s="377" t="s">
        <v>840</v>
      </c>
      <c r="B92" s="296" t="s">
        <v>841</v>
      </c>
      <c r="C92" s="291">
        <f>C93</f>
        <v>55040</v>
      </c>
      <c r="D92" s="291">
        <f>D93</f>
        <v>0</v>
      </c>
      <c r="E92" s="362">
        <f>E93</f>
        <v>0</v>
      </c>
    </row>
    <row r="93" spans="1:5" ht="47.25">
      <c r="A93" s="378" t="s">
        <v>1269</v>
      </c>
      <c r="B93" s="303" t="s">
        <v>1270</v>
      </c>
      <c r="C93" s="293">
        <f>C94+C97+C100+C103+C106</f>
        <v>55040</v>
      </c>
      <c r="D93" s="293">
        <f>D94+D97+D100+D103+D106</f>
        <v>0</v>
      </c>
      <c r="E93" s="364">
        <f>E94+E97+E100+E103+E106</f>
        <v>0</v>
      </c>
    </row>
    <row r="94" spans="1:5" ht="66.75" customHeight="1">
      <c r="A94" s="373" t="s">
        <v>1271</v>
      </c>
      <c r="B94" s="301" t="s">
        <v>1272</v>
      </c>
      <c r="C94" s="290">
        <f aca="true" t="shared" si="10" ref="C94:E107">C95</f>
        <v>1040</v>
      </c>
      <c r="D94" s="290">
        <f t="shared" si="10"/>
        <v>0</v>
      </c>
      <c r="E94" s="360">
        <f t="shared" si="10"/>
        <v>0</v>
      </c>
    </row>
    <row r="95" spans="1:5" ht="100.5" customHeight="1">
      <c r="A95" s="381" t="s">
        <v>1273</v>
      </c>
      <c r="B95" s="306" t="s">
        <v>1274</v>
      </c>
      <c r="C95" s="307">
        <f>C96</f>
        <v>1040</v>
      </c>
      <c r="D95" s="307">
        <f t="shared" si="10"/>
        <v>0</v>
      </c>
      <c r="E95" s="382">
        <f t="shared" si="10"/>
        <v>0</v>
      </c>
    </row>
    <row r="96" spans="1:5" ht="99.75" customHeight="1">
      <c r="A96" s="367" t="s">
        <v>1422</v>
      </c>
      <c r="B96" s="181" t="s">
        <v>1274</v>
      </c>
      <c r="C96" s="178">
        <v>1040</v>
      </c>
      <c r="D96" s="178">
        <v>0</v>
      </c>
      <c r="E96" s="358">
        <v>0</v>
      </c>
    </row>
    <row r="97" spans="1:5" ht="105" customHeight="1">
      <c r="A97" s="373" t="s">
        <v>1275</v>
      </c>
      <c r="B97" s="301" t="s">
        <v>1278</v>
      </c>
      <c r="C97" s="290">
        <f t="shared" si="10"/>
        <v>9000</v>
      </c>
      <c r="D97" s="290">
        <f t="shared" si="10"/>
        <v>0</v>
      </c>
      <c r="E97" s="360">
        <f t="shared" si="10"/>
        <v>0</v>
      </c>
    </row>
    <row r="98" spans="1:5" ht="131.25" customHeight="1">
      <c r="A98" s="367" t="s">
        <v>1276</v>
      </c>
      <c r="B98" s="181" t="s">
        <v>1277</v>
      </c>
      <c r="C98" s="178">
        <f>C99</f>
        <v>9000</v>
      </c>
      <c r="D98" s="178">
        <f t="shared" si="10"/>
        <v>0</v>
      </c>
      <c r="E98" s="358">
        <f t="shared" si="10"/>
        <v>0</v>
      </c>
    </row>
    <row r="99" spans="1:5" ht="126.75" customHeight="1">
      <c r="A99" s="367" t="s">
        <v>1423</v>
      </c>
      <c r="B99" s="181" t="s">
        <v>1277</v>
      </c>
      <c r="C99" s="178">
        <v>9000</v>
      </c>
      <c r="D99" s="178">
        <v>0</v>
      </c>
      <c r="E99" s="358">
        <v>0</v>
      </c>
    </row>
    <row r="100" spans="1:5" ht="63.75" customHeight="1">
      <c r="A100" s="373" t="s">
        <v>1279</v>
      </c>
      <c r="B100" s="301" t="s">
        <v>1282</v>
      </c>
      <c r="C100" s="290">
        <f t="shared" si="10"/>
        <v>6000</v>
      </c>
      <c r="D100" s="290">
        <f t="shared" si="10"/>
        <v>0</v>
      </c>
      <c r="E100" s="360">
        <f t="shared" si="10"/>
        <v>0</v>
      </c>
    </row>
    <row r="101" spans="1:5" ht="75" customHeight="1">
      <c r="A101" s="367" t="s">
        <v>1280</v>
      </c>
      <c r="B101" s="188" t="s">
        <v>1281</v>
      </c>
      <c r="C101" s="178">
        <f>C102</f>
        <v>6000</v>
      </c>
      <c r="D101" s="178">
        <f t="shared" si="10"/>
        <v>0</v>
      </c>
      <c r="E101" s="358">
        <f t="shared" si="10"/>
        <v>0</v>
      </c>
    </row>
    <row r="102" spans="1:5" ht="75.75" customHeight="1">
      <c r="A102" s="367" t="s">
        <v>1424</v>
      </c>
      <c r="B102" s="188" t="s">
        <v>1281</v>
      </c>
      <c r="C102" s="178">
        <v>6000</v>
      </c>
      <c r="D102" s="178">
        <v>0</v>
      </c>
      <c r="E102" s="358">
        <v>0</v>
      </c>
    </row>
    <row r="103" spans="1:5" ht="67.5" customHeight="1">
      <c r="A103" s="373" t="s">
        <v>1283</v>
      </c>
      <c r="B103" s="308" t="s">
        <v>1286</v>
      </c>
      <c r="C103" s="290">
        <f t="shared" si="10"/>
        <v>30000</v>
      </c>
      <c r="D103" s="290">
        <f t="shared" si="10"/>
        <v>0</v>
      </c>
      <c r="E103" s="360">
        <f t="shared" si="10"/>
        <v>0</v>
      </c>
    </row>
    <row r="104" spans="1:5" ht="78.75" customHeight="1">
      <c r="A104" s="367" t="s">
        <v>1284</v>
      </c>
      <c r="B104" s="189" t="s">
        <v>1285</v>
      </c>
      <c r="C104" s="178">
        <f>C105</f>
        <v>30000</v>
      </c>
      <c r="D104" s="178">
        <f t="shared" si="10"/>
        <v>0</v>
      </c>
      <c r="E104" s="358">
        <f t="shared" si="10"/>
        <v>0</v>
      </c>
    </row>
    <row r="105" spans="1:5" ht="75" customHeight="1">
      <c r="A105" s="367" t="s">
        <v>1425</v>
      </c>
      <c r="B105" s="189" t="s">
        <v>1285</v>
      </c>
      <c r="C105" s="178">
        <v>30000</v>
      </c>
      <c r="D105" s="178">
        <v>0</v>
      </c>
      <c r="E105" s="358">
        <v>0</v>
      </c>
    </row>
    <row r="106" spans="1:5" ht="64.5" customHeight="1">
      <c r="A106" s="373" t="s">
        <v>1287</v>
      </c>
      <c r="B106" s="308" t="s">
        <v>1290</v>
      </c>
      <c r="C106" s="290">
        <f t="shared" si="10"/>
        <v>9000</v>
      </c>
      <c r="D106" s="290">
        <f t="shared" si="10"/>
        <v>0</v>
      </c>
      <c r="E106" s="360">
        <f t="shared" si="10"/>
        <v>0</v>
      </c>
    </row>
    <row r="107" spans="1:5" ht="93" customHeight="1">
      <c r="A107" s="383" t="s">
        <v>1288</v>
      </c>
      <c r="B107" s="189" t="s">
        <v>1289</v>
      </c>
      <c r="C107" s="178">
        <f>C108</f>
        <v>9000</v>
      </c>
      <c r="D107" s="178">
        <f t="shared" si="10"/>
        <v>0</v>
      </c>
      <c r="E107" s="358">
        <f t="shared" si="10"/>
        <v>0</v>
      </c>
    </row>
    <row r="108" spans="1:5" ht="93" customHeight="1">
      <c r="A108" s="383" t="s">
        <v>1426</v>
      </c>
      <c r="B108" s="189" t="s">
        <v>1289</v>
      </c>
      <c r="C108" s="178">
        <v>9000</v>
      </c>
      <c r="D108" s="178">
        <v>0</v>
      </c>
      <c r="E108" s="358">
        <v>0</v>
      </c>
    </row>
    <row r="109" spans="1:5" ht="15.75">
      <c r="A109" s="377" t="s">
        <v>842</v>
      </c>
      <c r="B109" s="296" t="s">
        <v>843</v>
      </c>
      <c r="C109" s="291">
        <f aca="true" t="shared" si="11" ref="C109:E110">C110</f>
        <v>0</v>
      </c>
      <c r="D109" s="291">
        <f t="shared" si="11"/>
        <v>0</v>
      </c>
      <c r="E109" s="362">
        <f t="shared" si="11"/>
        <v>0</v>
      </c>
    </row>
    <row r="110" spans="1:5" ht="15.75">
      <c r="A110" s="378" t="s">
        <v>844</v>
      </c>
      <c r="B110" s="303" t="s">
        <v>845</v>
      </c>
      <c r="C110" s="293">
        <f t="shared" si="11"/>
        <v>0</v>
      </c>
      <c r="D110" s="293">
        <f t="shared" si="11"/>
        <v>0</v>
      </c>
      <c r="E110" s="364">
        <f t="shared" si="11"/>
        <v>0</v>
      </c>
    </row>
    <row r="111" spans="1:5" ht="31.5">
      <c r="A111" s="373" t="s">
        <v>332</v>
      </c>
      <c r="B111" s="301" t="s">
        <v>49</v>
      </c>
      <c r="C111" s="290">
        <f>SUM(C112:C113)</f>
        <v>0</v>
      </c>
      <c r="D111" s="290">
        <f>SUM(D112:D113)</f>
        <v>0</v>
      </c>
      <c r="E111" s="360">
        <f>SUM(E112:E113)</f>
        <v>0</v>
      </c>
    </row>
    <row r="112" spans="1:5" ht="31.5">
      <c r="A112" s="367" t="s">
        <v>64</v>
      </c>
      <c r="B112" s="309" t="s">
        <v>147</v>
      </c>
      <c r="C112" s="300"/>
      <c r="D112" s="300"/>
      <c r="E112" s="374"/>
    </row>
    <row r="113" spans="1:5" ht="31.5">
      <c r="A113" s="367" t="s">
        <v>146</v>
      </c>
      <c r="B113" s="181" t="s">
        <v>147</v>
      </c>
      <c r="C113" s="300"/>
      <c r="D113" s="300"/>
      <c r="E113" s="374"/>
    </row>
    <row r="114" spans="1:8" ht="15.75">
      <c r="A114" s="469" t="s">
        <v>846</v>
      </c>
      <c r="B114" s="470" t="s">
        <v>65</v>
      </c>
      <c r="C114" s="471">
        <f>C115+C200</f>
        <v>302968810.09999996</v>
      </c>
      <c r="D114" s="471">
        <f>D115+D200</f>
        <v>245023891.26999998</v>
      </c>
      <c r="E114" s="472">
        <f>E115+E200</f>
        <v>236966739.54</v>
      </c>
      <c r="F114" s="270">
        <v>253570491.84</v>
      </c>
      <c r="G114" s="270">
        <v>240377363.05</v>
      </c>
      <c r="H114" s="270">
        <v>235533100.3</v>
      </c>
    </row>
    <row r="115" spans="1:8" ht="47.25">
      <c r="A115" s="377" t="s">
        <v>847</v>
      </c>
      <c r="B115" s="296" t="s">
        <v>848</v>
      </c>
      <c r="C115" s="291">
        <f>C116+C123+C166+C188+C195</f>
        <v>302989212.01</v>
      </c>
      <c r="D115" s="291">
        <f>D116+D123+D166+D188+D195</f>
        <v>245023891.26999998</v>
      </c>
      <c r="E115" s="291">
        <f>E116+E123+E166+E188+E195</f>
        <v>236966739.54</v>
      </c>
      <c r="F115" s="270">
        <v>253570491.84</v>
      </c>
      <c r="G115" s="270">
        <v>240377363.05</v>
      </c>
      <c r="H115" s="270">
        <v>235533100.3</v>
      </c>
    </row>
    <row r="116" spans="1:8" ht="31.5">
      <c r="A116" s="369" t="s">
        <v>1067</v>
      </c>
      <c r="B116" s="296" t="s">
        <v>849</v>
      </c>
      <c r="C116" s="310">
        <f>C117+C120</f>
        <v>123173050</v>
      </c>
      <c r="D116" s="310">
        <f>D117+D120</f>
        <v>103087900</v>
      </c>
      <c r="E116" s="441">
        <f>E117+E120</f>
        <v>101831400</v>
      </c>
      <c r="F116" s="270">
        <v>120987930</v>
      </c>
      <c r="G116" s="270">
        <v>103087900</v>
      </c>
      <c r="H116" s="270">
        <v>103087900</v>
      </c>
    </row>
    <row r="117" spans="1:8" ht="22.5" customHeight="1">
      <c r="A117" s="373" t="s">
        <v>1066</v>
      </c>
      <c r="B117" s="442" t="s">
        <v>850</v>
      </c>
      <c r="C117" s="290">
        <f aca="true" t="shared" si="12" ref="C117:E118">C118</f>
        <v>110565900</v>
      </c>
      <c r="D117" s="290">
        <f t="shared" si="12"/>
        <v>103087900</v>
      </c>
      <c r="E117" s="360">
        <f t="shared" si="12"/>
        <v>101831400</v>
      </c>
      <c r="F117" s="270">
        <v>108400700</v>
      </c>
      <c r="G117" s="270">
        <v>103087900</v>
      </c>
      <c r="H117" s="270">
        <v>103087900</v>
      </c>
    </row>
    <row r="118" spans="1:8" ht="31.5">
      <c r="A118" s="373" t="s">
        <v>1065</v>
      </c>
      <c r="B118" s="318" t="s">
        <v>26</v>
      </c>
      <c r="C118" s="290">
        <f t="shared" si="12"/>
        <v>110565900</v>
      </c>
      <c r="D118" s="290">
        <f t="shared" si="12"/>
        <v>103087900</v>
      </c>
      <c r="E118" s="360">
        <f t="shared" si="12"/>
        <v>101831400</v>
      </c>
      <c r="F118" s="270">
        <v>108400700</v>
      </c>
      <c r="G118" s="270">
        <v>103087900</v>
      </c>
      <c r="H118" s="270">
        <v>103087900</v>
      </c>
    </row>
    <row r="119" spans="1:8" ht="31.5">
      <c r="A119" s="367" t="s">
        <v>1064</v>
      </c>
      <c r="B119" s="443" t="s">
        <v>26</v>
      </c>
      <c r="C119" s="300">
        <v>110565900</v>
      </c>
      <c r="D119" s="300">
        <v>103087900</v>
      </c>
      <c r="E119" s="374">
        <v>101831400</v>
      </c>
      <c r="F119" s="434">
        <v>108400700</v>
      </c>
      <c r="G119" s="435">
        <v>103087900</v>
      </c>
      <c r="H119" s="435">
        <v>103087900</v>
      </c>
    </row>
    <row r="120" spans="1:8" ht="31.5">
      <c r="A120" s="373" t="s">
        <v>1068</v>
      </c>
      <c r="B120" s="318" t="s">
        <v>180</v>
      </c>
      <c r="C120" s="290">
        <f aca="true" t="shared" si="13" ref="C120:E121">C121</f>
        <v>12607150</v>
      </c>
      <c r="D120" s="290">
        <f t="shared" si="13"/>
        <v>0</v>
      </c>
      <c r="E120" s="360">
        <f t="shared" si="13"/>
        <v>0</v>
      </c>
      <c r="F120" s="270"/>
      <c r="G120" s="270"/>
      <c r="H120" s="270"/>
    </row>
    <row r="121" spans="1:8" ht="47.25">
      <c r="A121" s="373" t="s">
        <v>1069</v>
      </c>
      <c r="B121" s="318" t="s">
        <v>172</v>
      </c>
      <c r="C121" s="290">
        <f t="shared" si="13"/>
        <v>12607150</v>
      </c>
      <c r="D121" s="290">
        <f t="shared" si="13"/>
        <v>0</v>
      </c>
      <c r="E121" s="360">
        <f t="shared" si="13"/>
        <v>0</v>
      </c>
      <c r="F121" s="270"/>
      <c r="G121" s="270"/>
      <c r="H121" s="270"/>
    </row>
    <row r="122" spans="1:8" ht="48" customHeight="1">
      <c r="A122" s="367" t="s">
        <v>1070</v>
      </c>
      <c r="B122" s="443" t="s">
        <v>172</v>
      </c>
      <c r="C122" s="178">
        <v>12607150</v>
      </c>
      <c r="D122" s="300"/>
      <c r="E122" s="374"/>
      <c r="F122" s="350">
        <v>12587230</v>
      </c>
      <c r="G122" s="436"/>
      <c r="H122" s="436"/>
    </row>
    <row r="123" spans="1:8" ht="31.5">
      <c r="A123" s="369" t="s">
        <v>1071</v>
      </c>
      <c r="B123" s="473" t="s">
        <v>851</v>
      </c>
      <c r="C123" s="310">
        <f>C127+C130+C133+C136+C157+C139+C154+C148+C145+C151+C124+C142</f>
        <v>51095340.870000005</v>
      </c>
      <c r="D123" s="310">
        <f>D127+D130+D133+D136+D157+D139+D154+D148+D145+D151+D124+D142</f>
        <v>7221021.98</v>
      </c>
      <c r="E123" s="310">
        <f>E127+E130+E133+E136+E157+E139+E154+E148+E145+E151+E124+E142</f>
        <v>457380</v>
      </c>
      <c r="F123" s="270">
        <v>5077648.83</v>
      </c>
      <c r="G123" s="270">
        <v>415800</v>
      </c>
      <c r="H123" s="270">
        <v>415800</v>
      </c>
    </row>
    <row r="124" spans="1:8" ht="37.5" customHeight="1">
      <c r="A124" s="378" t="s">
        <v>1240</v>
      </c>
      <c r="B124" s="319" t="s">
        <v>1528</v>
      </c>
      <c r="C124" s="293">
        <f aca="true" t="shared" si="14" ref="C124:E125">C125</f>
        <v>5446718</v>
      </c>
      <c r="D124" s="293">
        <f t="shared" si="14"/>
        <v>0</v>
      </c>
      <c r="E124" s="364">
        <f>E125</f>
        <v>0</v>
      </c>
      <c r="F124" s="270"/>
      <c r="G124" s="270"/>
      <c r="H124" s="270"/>
    </row>
    <row r="125" spans="1:8" ht="54" customHeight="1">
      <c r="A125" s="373" t="s">
        <v>1241</v>
      </c>
      <c r="B125" s="320" t="s">
        <v>1529</v>
      </c>
      <c r="C125" s="290">
        <f>C126</f>
        <v>5446718</v>
      </c>
      <c r="D125" s="290">
        <f t="shared" si="14"/>
        <v>0</v>
      </c>
      <c r="E125" s="360">
        <f t="shared" si="14"/>
        <v>0</v>
      </c>
      <c r="F125" s="270"/>
      <c r="G125" s="270"/>
      <c r="H125" s="270"/>
    </row>
    <row r="126" spans="1:8" ht="84" customHeight="1">
      <c r="A126" s="384" t="s">
        <v>1242</v>
      </c>
      <c r="B126" s="322" t="s">
        <v>1539</v>
      </c>
      <c r="C126" s="311">
        <v>5446718</v>
      </c>
      <c r="D126" s="311">
        <v>0</v>
      </c>
      <c r="E126" s="487">
        <v>0</v>
      </c>
      <c r="F126" s="270"/>
      <c r="G126" s="270"/>
      <c r="H126" s="270"/>
    </row>
    <row r="127" spans="1:8" ht="96.75" customHeight="1">
      <c r="A127" s="378" t="s">
        <v>1072</v>
      </c>
      <c r="B127" s="319" t="s">
        <v>852</v>
      </c>
      <c r="C127" s="293">
        <f aca="true" t="shared" si="15" ref="C127:E128">C128</f>
        <v>0</v>
      </c>
      <c r="D127" s="293">
        <f t="shared" si="15"/>
        <v>0</v>
      </c>
      <c r="E127" s="364">
        <f>E128</f>
        <v>0</v>
      </c>
      <c r="F127" s="270"/>
      <c r="G127" s="270"/>
      <c r="H127" s="270"/>
    </row>
    <row r="128" spans="1:8" ht="112.5" customHeight="1">
      <c r="A128" s="373" t="s">
        <v>1073</v>
      </c>
      <c r="B128" s="320" t="s">
        <v>297</v>
      </c>
      <c r="C128" s="290">
        <f>C129</f>
        <v>0</v>
      </c>
      <c r="D128" s="290">
        <f t="shared" si="15"/>
        <v>0</v>
      </c>
      <c r="E128" s="360">
        <f t="shared" si="15"/>
        <v>0</v>
      </c>
      <c r="F128" s="270"/>
      <c r="G128" s="270"/>
      <c r="H128" s="270"/>
    </row>
    <row r="129" spans="1:8" ht="114.75" customHeight="1">
      <c r="A129" s="384" t="s">
        <v>1074</v>
      </c>
      <c r="B129" s="315" t="s">
        <v>297</v>
      </c>
      <c r="C129" s="178"/>
      <c r="D129" s="178"/>
      <c r="E129" s="358"/>
      <c r="F129" s="270"/>
      <c r="G129" s="270"/>
      <c r="H129" s="270"/>
    </row>
    <row r="130" spans="1:9" ht="63" customHeight="1">
      <c r="A130" s="378" t="s">
        <v>1075</v>
      </c>
      <c r="B130" s="321" t="s">
        <v>1494</v>
      </c>
      <c r="C130" s="293">
        <f aca="true" t="shared" si="16" ref="C130:E131">C131</f>
        <v>2238602.2</v>
      </c>
      <c r="D130" s="293">
        <f t="shared" si="16"/>
        <v>0</v>
      </c>
      <c r="E130" s="364">
        <f t="shared" si="16"/>
        <v>0</v>
      </c>
      <c r="I130" s="453" t="s">
        <v>1501</v>
      </c>
    </row>
    <row r="131" spans="1:5" ht="65.25" customHeight="1">
      <c r="A131" s="373" t="s">
        <v>1076</v>
      </c>
      <c r="B131" s="318" t="s">
        <v>1495</v>
      </c>
      <c r="C131" s="290">
        <f t="shared" si="16"/>
        <v>2238602.2</v>
      </c>
      <c r="D131" s="290">
        <f t="shared" si="16"/>
        <v>0</v>
      </c>
      <c r="E131" s="360">
        <f t="shared" si="16"/>
        <v>0</v>
      </c>
    </row>
    <row r="132" spans="1:5" ht="66" customHeight="1">
      <c r="A132" s="384" t="s">
        <v>1077</v>
      </c>
      <c r="B132" s="315" t="s">
        <v>1495</v>
      </c>
      <c r="C132" s="178">
        <v>2238602.2</v>
      </c>
      <c r="D132" s="178"/>
      <c r="E132" s="358"/>
    </row>
    <row r="133" spans="1:5" ht="31.5">
      <c r="A133" s="515" t="s">
        <v>1078</v>
      </c>
      <c r="B133" s="516" t="s">
        <v>1002</v>
      </c>
      <c r="C133" s="517">
        <f aca="true" t="shared" si="17" ref="C133:E134">C134</f>
        <v>683721.76</v>
      </c>
      <c r="D133" s="293">
        <f t="shared" si="17"/>
        <v>0</v>
      </c>
      <c r="E133" s="364">
        <f t="shared" si="17"/>
        <v>0</v>
      </c>
    </row>
    <row r="134" spans="1:5" ht="47.25">
      <c r="A134" s="518" t="s">
        <v>1079</v>
      </c>
      <c r="B134" s="519" t="s">
        <v>1001</v>
      </c>
      <c r="C134" s="520">
        <f t="shared" si="17"/>
        <v>683721.76</v>
      </c>
      <c r="D134" s="290">
        <f t="shared" si="17"/>
        <v>0</v>
      </c>
      <c r="E134" s="360">
        <f t="shared" si="17"/>
        <v>0</v>
      </c>
    </row>
    <row r="135" spans="1:5" ht="51" customHeight="1">
      <c r="A135" s="512" t="s">
        <v>1080</v>
      </c>
      <c r="B135" s="521" t="s">
        <v>1000</v>
      </c>
      <c r="C135" s="514">
        <v>683721.76</v>
      </c>
      <c r="D135" s="311"/>
      <c r="E135" s="370"/>
    </row>
    <row r="136" spans="1:5" ht="15.75">
      <c r="A136" s="378" t="s">
        <v>1081</v>
      </c>
      <c r="B136" s="321" t="s">
        <v>853</v>
      </c>
      <c r="C136" s="293">
        <f aca="true" t="shared" si="18" ref="C136:E137">C137</f>
        <v>0</v>
      </c>
      <c r="D136" s="293">
        <f t="shared" si="18"/>
        <v>0</v>
      </c>
      <c r="E136" s="364">
        <f t="shared" si="18"/>
        <v>0</v>
      </c>
    </row>
    <row r="137" spans="1:5" ht="31.5">
      <c r="A137" s="373" t="s">
        <v>1082</v>
      </c>
      <c r="B137" s="318" t="s">
        <v>764</v>
      </c>
      <c r="C137" s="290">
        <f t="shared" si="18"/>
        <v>0</v>
      </c>
      <c r="D137" s="290">
        <f t="shared" si="18"/>
        <v>0</v>
      </c>
      <c r="E137" s="360">
        <f t="shared" si="18"/>
        <v>0</v>
      </c>
    </row>
    <row r="138" spans="1:5" ht="36.75" customHeight="1">
      <c r="A138" s="384" t="s">
        <v>1083</v>
      </c>
      <c r="B138" s="315" t="s">
        <v>764</v>
      </c>
      <c r="C138" s="178"/>
      <c r="D138" s="178"/>
      <c r="E138" s="358"/>
    </row>
    <row r="139" spans="1:5" ht="65.25" customHeight="1">
      <c r="A139" s="378" t="s">
        <v>1221</v>
      </c>
      <c r="B139" s="321" t="s">
        <v>1222</v>
      </c>
      <c r="C139" s="293">
        <f aca="true" t="shared" si="19" ref="C139:E143">C140</f>
        <v>0</v>
      </c>
      <c r="D139" s="293">
        <f t="shared" si="19"/>
        <v>0</v>
      </c>
      <c r="E139" s="364">
        <f t="shared" si="19"/>
        <v>0</v>
      </c>
    </row>
    <row r="140" spans="1:5" ht="84.75" customHeight="1">
      <c r="A140" s="373" t="s">
        <v>1220</v>
      </c>
      <c r="B140" s="318" t="s">
        <v>1223</v>
      </c>
      <c r="C140" s="290">
        <f t="shared" si="19"/>
        <v>0</v>
      </c>
      <c r="D140" s="290">
        <f t="shared" si="19"/>
        <v>0</v>
      </c>
      <c r="E140" s="360">
        <f t="shared" si="19"/>
        <v>0</v>
      </c>
    </row>
    <row r="141" spans="1:5" ht="82.5" customHeight="1">
      <c r="A141" s="384" t="s">
        <v>1219</v>
      </c>
      <c r="B141" s="322" t="s">
        <v>1223</v>
      </c>
      <c r="C141" s="178"/>
      <c r="D141" s="178"/>
      <c r="E141" s="358"/>
    </row>
    <row r="142" spans="1:5" ht="69.75" customHeight="1">
      <c r="A142" s="378" t="s">
        <v>1530</v>
      </c>
      <c r="B142" s="321" t="s">
        <v>1533</v>
      </c>
      <c r="C142" s="293">
        <f t="shared" si="19"/>
        <v>3533686.02</v>
      </c>
      <c r="D142" s="293">
        <f t="shared" si="19"/>
        <v>0</v>
      </c>
      <c r="E142" s="364">
        <f t="shared" si="19"/>
        <v>0</v>
      </c>
    </row>
    <row r="143" spans="1:5" ht="82.5" customHeight="1">
      <c r="A143" s="373" t="s">
        <v>1531</v>
      </c>
      <c r="B143" s="318" t="s">
        <v>1534</v>
      </c>
      <c r="C143" s="290">
        <f t="shared" si="19"/>
        <v>3533686.02</v>
      </c>
      <c r="D143" s="290">
        <f t="shared" si="19"/>
        <v>0</v>
      </c>
      <c r="E143" s="360">
        <f t="shared" si="19"/>
        <v>0</v>
      </c>
    </row>
    <row r="144" spans="1:5" ht="53.25" customHeight="1">
      <c r="A144" s="384" t="s">
        <v>1532</v>
      </c>
      <c r="B144" s="322" t="s">
        <v>1541</v>
      </c>
      <c r="C144" s="178">
        <v>3533686.02</v>
      </c>
      <c r="D144" s="178"/>
      <c r="E144" s="358"/>
    </row>
    <row r="145" spans="1:5" ht="66" customHeight="1">
      <c r="A145" s="378" t="s">
        <v>1455</v>
      </c>
      <c r="B145" s="321" t="s">
        <v>1456</v>
      </c>
      <c r="C145" s="293">
        <f aca="true" t="shared" si="20" ref="C145:E146">C146</f>
        <v>30525878</v>
      </c>
      <c r="D145" s="293">
        <f t="shared" si="20"/>
        <v>0</v>
      </c>
      <c r="E145" s="364">
        <f t="shared" si="20"/>
        <v>0</v>
      </c>
    </row>
    <row r="146" spans="1:5" ht="84" customHeight="1">
      <c r="A146" s="373" t="s">
        <v>1458</v>
      </c>
      <c r="B146" s="318" t="s">
        <v>1457</v>
      </c>
      <c r="C146" s="290">
        <f t="shared" si="20"/>
        <v>30525878</v>
      </c>
      <c r="D146" s="290">
        <f t="shared" si="20"/>
        <v>0</v>
      </c>
      <c r="E146" s="360">
        <f t="shared" si="20"/>
        <v>0</v>
      </c>
    </row>
    <row r="147" spans="1:5" ht="145.5" customHeight="1">
      <c r="A147" s="385" t="s">
        <v>1459</v>
      </c>
      <c r="B147" s="322" t="s">
        <v>1447</v>
      </c>
      <c r="C147" s="178">
        <v>30525878</v>
      </c>
      <c r="D147" s="178">
        <v>0</v>
      </c>
      <c r="E147" s="358">
        <v>0</v>
      </c>
    </row>
    <row r="148" spans="1:5" ht="68.25" customHeight="1">
      <c r="A148" s="378" t="s">
        <v>1451</v>
      </c>
      <c r="B148" s="321" t="s">
        <v>1453</v>
      </c>
      <c r="C148" s="293">
        <f aca="true" t="shared" si="21" ref="C148:E152">C149</f>
        <v>2234117.36</v>
      </c>
      <c r="D148" s="293">
        <f t="shared" si="21"/>
        <v>0</v>
      </c>
      <c r="E148" s="364">
        <f t="shared" si="21"/>
        <v>0</v>
      </c>
    </row>
    <row r="149" spans="1:5" ht="68.25" customHeight="1">
      <c r="A149" s="390" t="s">
        <v>1452</v>
      </c>
      <c r="B149" s="444" t="s">
        <v>1450</v>
      </c>
      <c r="C149" s="346">
        <f t="shared" si="21"/>
        <v>2234117.36</v>
      </c>
      <c r="D149" s="346">
        <f t="shared" si="21"/>
        <v>0</v>
      </c>
      <c r="E149" s="391">
        <f t="shared" si="21"/>
        <v>0</v>
      </c>
    </row>
    <row r="150" spans="1:5" ht="127.5" customHeight="1">
      <c r="A150" s="384" t="s">
        <v>1449</v>
      </c>
      <c r="B150" s="445" t="s">
        <v>1446</v>
      </c>
      <c r="C150" s="178">
        <v>2234117.36</v>
      </c>
      <c r="D150" s="178">
        <v>0</v>
      </c>
      <c r="E150" s="358">
        <v>0</v>
      </c>
    </row>
    <row r="151" spans="1:5" ht="63.75" customHeight="1">
      <c r="A151" s="378" t="s">
        <v>1499</v>
      </c>
      <c r="B151" s="321" t="s">
        <v>1496</v>
      </c>
      <c r="C151" s="293">
        <f t="shared" si="21"/>
        <v>0</v>
      </c>
      <c r="D151" s="293">
        <f t="shared" si="21"/>
        <v>6763641.98</v>
      </c>
      <c r="E151" s="364">
        <f t="shared" si="21"/>
        <v>0</v>
      </c>
    </row>
    <row r="152" spans="1:5" ht="67.5" customHeight="1">
      <c r="A152" s="390" t="s">
        <v>1498</v>
      </c>
      <c r="B152" s="444" t="s">
        <v>1497</v>
      </c>
      <c r="C152" s="346">
        <f t="shared" si="21"/>
        <v>0</v>
      </c>
      <c r="D152" s="346">
        <f t="shared" si="21"/>
        <v>6763641.98</v>
      </c>
      <c r="E152" s="391">
        <f t="shared" si="21"/>
        <v>0</v>
      </c>
    </row>
    <row r="153" spans="1:5" ht="65.25" customHeight="1">
      <c r="A153" s="384" t="s">
        <v>1500</v>
      </c>
      <c r="B153" s="445" t="s">
        <v>1497</v>
      </c>
      <c r="C153" s="178">
        <v>0</v>
      </c>
      <c r="D153" s="178">
        <v>6763641.98</v>
      </c>
      <c r="E153" s="358">
        <v>0</v>
      </c>
    </row>
    <row r="154" spans="1:5" ht="49.5" customHeight="1">
      <c r="A154" s="378" t="s">
        <v>1240</v>
      </c>
      <c r="B154" s="321" t="s">
        <v>1243</v>
      </c>
      <c r="C154" s="293">
        <f aca="true" t="shared" si="22" ref="C154:E155">C155</f>
        <v>0</v>
      </c>
      <c r="D154" s="293">
        <f t="shared" si="22"/>
        <v>0</v>
      </c>
      <c r="E154" s="364">
        <f t="shared" si="22"/>
        <v>0</v>
      </c>
    </row>
    <row r="155" spans="1:5" ht="52.5" customHeight="1">
      <c r="A155" s="373" t="s">
        <v>1241</v>
      </c>
      <c r="B155" s="318" t="s">
        <v>1244</v>
      </c>
      <c r="C155" s="290">
        <f t="shared" si="22"/>
        <v>0</v>
      </c>
      <c r="D155" s="290">
        <f t="shared" si="22"/>
        <v>0</v>
      </c>
      <c r="E155" s="360">
        <f t="shared" si="22"/>
        <v>0</v>
      </c>
    </row>
    <row r="156" spans="1:5" ht="47.25">
      <c r="A156" s="384" t="s">
        <v>1242</v>
      </c>
      <c r="B156" s="322" t="s">
        <v>1244</v>
      </c>
      <c r="C156" s="178"/>
      <c r="D156" s="178"/>
      <c r="E156" s="358"/>
    </row>
    <row r="157" spans="1:8" ht="15.75">
      <c r="A157" s="386" t="s">
        <v>1084</v>
      </c>
      <c r="B157" s="323" t="s">
        <v>854</v>
      </c>
      <c r="C157" s="313">
        <f>C158</f>
        <v>6432617.53</v>
      </c>
      <c r="D157" s="313">
        <f>D158</f>
        <v>457380</v>
      </c>
      <c r="E157" s="387">
        <f>E158</f>
        <v>457380</v>
      </c>
      <c r="F157" s="270">
        <v>5077648.83</v>
      </c>
      <c r="G157" s="270">
        <v>415800</v>
      </c>
      <c r="H157" s="270">
        <v>415800</v>
      </c>
    </row>
    <row r="158" spans="1:8" ht="15.75">
      <c r="A158" s="375" t="s">
        <v>1085</v>
      </c>
      <c r="B158" s="324" t="s">
        <v>181</v>
      </c>
      <c r="C158" s="302">
        <f>SUM(C159:C165)</f>
        <v>6432617.53</v>
      </c>
      <c r="D158" s="302">
        <f>SUM(D159:D165)</f>
        <v>457380</v>
      </c>
      <c r="E158" s="376">
        <f>SUM(E159:E165)</f>
        <v>457380</v>
      </c>
      <c r="F158" s="270">
        <v>5077648.83</v>
      </c>
      <c r="G158" s="270">
        <v>415800</v>
      </c>
      <c r="H158" s="270">
        <v>415800</v>
      </c>
    </row>
    <row r="159" spans="1:8" ht="83.25" customHeight="1">
      <c r="A159" s="367" t="s">
        <v>1086</v>
      </c>
      <c r="B159" s="445" t="s">
        <v>209</v>
      </c>
      <c r="C159" s="178">
        <v>457380</v>
      </c>
      <c r="D159" s="178">
        <v>457380</v>
      </c>
      <c r="E159" s="358">
        <v>457380</v>
      </c>
      <c r="F159" s="351">
        <v>415800</v>
      </c>
      <c r="G159" s="178">
        <v>415800</v>
      </c>
      <c r="H159" s="178">
        <v>415800</v>
      </c>
    </row>
    <row r="160" spans="1:8" ht="96.75" customHeight="1">
      <c r="A160" s="384" t="s">
        <v>1086</v>
      </c>
      <c r="B160" s="314" t="s">
        <v>290</v>
      </c>
      <c r="C160" s="178">
        <v>4207701</v>
      </c>
      <c r="D160" s="178"/>
      <c r="E160" s="358"/>
      <c r="F160" s="350">
        <v>4041653</v>
      </c>
      <c r="G160" s="347"/>
      <c r="H160" s="347"/>
    </row>
    <row r="161" spans="1:6" ht="78.75" customHeight="1">
      <c r="A161" s="367" t="s">
        <v>1086</v>
      </c>
      <c r="B161" s="314" t="s">
        <v>739</v>
      </c>
      <c r="C161" s="178"/>
      <c r="D161" s="178"/>
      <c r="E161" s="358"/>
      <c r="F161" s="349"/>
    </row>
    <row r="162" spans="1:5" ht="78" customHeight="1">
      <c r="A162" s="367" t="s">
        <v>1086</v>
      </c>
      <c r="B162" s="314" t="s">
        <v>1005</v>
      </c>
      <c r="C162" s="178"/>
      <c r="D162" s="178"/>
      <c r="E162" s="358"/>
    </row>
    <row r="163" spans="1:5" ht="61.5" customHeight="1">
      <c r="A163" s="367" t="s">
        <v>1086</v>
      </c>
      <c r="B163" s="314" t="s">
        <v>748</v>
      </c>
      <c r="C163" s="178"/>
      <c r="D163" s="178"/>
      <c r="E163" s="358"/>
    </row>
    <row r="164" spans="1:5" ht="96.75" customHeight="1">
      <c r="A164" s="367" t="s">
        <v>1086</v>
      </c>
      <c r="B164" s="314" t="s">
        <v>1448</v>
      </c>
      <c r="C164" s="178">
        <v>1147340.7</v>
      </c>
      <c r="D164" s="178"/>
      <c r="E164" s="358"/>
    </row>
    <row r="165" spans="1:8" ht="112.5" customHeight="1">
      <c r="A165" s="384" t="s">
        <v>1086</v>
      </c>
      <c r="B165" s="314" t="s">
        <v>1053</v>
      </c>
      <c r="C165" s="178">
        <v>620195.83</v>
      </c>
      <c r="D165" s="178"/>
      <c r="E165" s="358"/>
      <c r="F165" s="350"/>
      <c r="G165" s="347"/>
      <c r="H165" s="347"/>
    </row>
    <row r="166" spans="1:8" ht="33" customHeight="1">
      <c r="A166" s="488" t="s">
        <v>1087</v>
      </c>
      <c r="B166" s="296" t="s">
        <v>767</v>
      </c>
      <c r="C166" s="489">
        <f>C167+C177+C180+C183</f>
        <v>128466139.45</v>
      </c>
      <c r="D166" s="489">
        <f>D167+D177+D180+D183</f>
        <v>134645284.54</v>
      </c>
      <c r="E166" s="490">
        <f>E167+E177+E180+E183</f>
        <v>134677959.54</v>
      </c>
      <c r="F166" s="270">
        <v>127435228.26</v>
      </c>
      <c r="G166" s="270">
        <v>136803978.3</v>
      </c>
      <c r="H166" s="270">
        <v>132029400.3</v>
      </c>
    </row>
    <row r="167" spans="1:8" ht="47.25">
      <c r="A167" s="386" t="s">
        <v>1088</v>
      </c>
      <c r="B167" s="303" t="s">
        <v>855</v>
      </c>
      <c r="C167" s="313">
        <f>C168</f>
        <v>2248267.95</v>
      </c>
      <c r="D167" s="313">
        <f>D168</f>
        <v>2033745.54</v>
      </c>
      <c r="E167" s="387">
        <f>E168</f>
        <v>2033745.54</v>
      </c>
      <c r="F167" s="270">
        <v>2261536.01</v>
      </c>
      <c r="G167" s="270">
        <v>2049774.3</v>
      </c>
      <c r="H167" s="270">
        <v>2049774.3</v>
      </c>
    </row>
    <row r="168" spans="1:8" ht="48.75" customHeight="1">
      <c r="A168" s="375" t="s">
        <v>1089</v>
      </c>
      <c r="B168" s="301" t="s">
        <v>152</v>
      </c>
      <c r="C168" s="302">
        <f>SUM(C169:C176)</f>
        <v>2248267.95</v>
      </c>
      <c r="D168" s="302">
        <f>SUM(D169:D176)</f>
        <v>2033745.54</v>
      </c>
      <c r="E168" s="376">
        <f>SUM(E169:E176)</f>
        <v>2033745.54</v>
      </c>
      <c r="F168" s="270">
        <v>2261536.01</v>
      </c>
      <c r="G168" s="270">
        <v>2049774.3</v>
      </c>
      <c r="H168" s="270">
        <v>2049774.3</v>
      </c>
    </row>
    <row r="169" spans="1:8" ht="63.75" customHeight="1">
      <c r="A169" s="367" t="s">
        <v>1090</v>
      </c>
      <c r="B169" s="446" t="s">
        <v>105</v>
      </c>
      <c r="C169" s="178">
        <v>433400.63</v>
      </c>
      <c r="D169" s="178">
        <v>403258</v>
      </c>
      <c r="E169" s="358">
        <v>403258</v>
      </c>
      <c r="F169" s="351">
        <v>433055.71</v>
      </c>
      <c r="G169" s="347"/>
      <c r="H169" s="347"/>
    </row>
    <row r="170" spans="1:6" ht="65.25" customHeight="1">
      <c r="A170" s="367" t="s">
        <v>1090</v>
      </c>
      <c r="B170" s="446" t="s">
        <v>106</v>
      </c>
      <c r="C170" s="178">
        <v>10666.5</v>
      </c>
      <c r="D170" s="178">
        <v>10666.5</v>
      </c>
      <c r="E170" s="358">
        <v>10666.5</v>
      </c>
      <c r="F170" s="348"/>
    </row>
    <row r="171" spans="1:5" ht="178.5" customHeight="1">
      <c r="A171" s="384" t="s">
        <v>1090</v>
      </c>
      <c r="B171" s="446" t="s">
        <v>1454</v>
      </c>
      <c r="C171" s="178">
        <v>298092</v>
      </c>
      <c r="D171" s="178">
        <v>293256</v>
      </c>
      <c r="E171" s="358">
        <v>293256</v>
      </c>
    </row>
    <row r="172" spans="1:5" ht="128.25" customHeight="1">
      <c r="A172" s="384" t="s">
        <v>1090</v>
      </c>
      <c r="B172" s="446" t="s">
        <v>107</v>
      </c>
      <c r="C172" s="178">
        <v>1217512.8</v>
      </c>
      <c r="D172" s="178">
        <v>1217512.8</v>
      </c>
      <c r="E172" s="358">
        <v>1217512.8</v>
      </c>
    </row>
    <row r="173" spans="1:5" ht="132.75" customHeight="1">
      <c r="A173" s="384" t="s">
        <v>1090</v>
      </c>
      <c r="B173" s="446" t="s">
        <v>18</v>
      </c>
      <c r="C173" s="178">
        <v>36345</v>
      </c>
      <c r="D173" s="178">
        <v>35942</v>
      </c>
      <c r="E173" s="358">
        <v>35942</v>
      </c>
    </row>
    <row r="174" spans="1:6" ht="147" customHeight="1">
      <c r="A174" s="384" t="s">
        <v>1090</v>
      </c>
      <c r="B174" s="446" t="s">
        <v>149</v>
      </c>
      <c r="C174" s="178">
        <v>140392</v>
      </c>
      <c r="D174" s="178"/>
      <c r="E174" s="358"/>
      <c r="F174" s="348"/>
    </row>
    <row r="175" spans="1:14" ht="96" customHeight="1">
      <c r="A175" s="384" t="s">
        <v>1090</v>
      </c>
      <c r="B175" s="446" t="s">
        <v>1535</v>
      </c>
      <c r="C175" s="178">
        <v>61039.02</v>
      </c>
      <c r="D175" s="178">
        <v>22290.24</v>
      </c>
      <c r="E175" s="358">
        <v>22290.24</v>
      </c>
      <c r="F175" s="351">
        <v>79272</v>
      </c>
      <c r="G175" s="347"/>
      <c r="H175" s="347"/>
      <c r="N175" s="477"/>
    </row>
    <row r="176" spans="1:8" ht="94.5">
      <c r="A176" s="384" t="s">
        <v>1090</v>
      </c>
      <c r="B176" s="266" t="s">
        <v>684</v>
      </c>
      <c r="C176" s="178">
        <v>50820</v>
      </c>
      <c r="D176" s="178">
        <v>50820</v>
      </c>
      <c r="E176" s="358">
        <v>50820</v>
      </c>
      <c r="F176" s="351">
        <v>46200</v>
      </c>
      <c r="G176" s="178">
        <v>46200</v>
      </c>
      <c r="H176" s="178">
        <v>46200</v>
      </c>
    </row>
    <row r="177" spans="1:8" ht="81" customHeight="1">
      <c r="A177" s="378" t="s">
        <v>1091</v>
      </c>
      <c r="B177" s="447" t="s">
        <v>1108</v>
      </c>
      <c r="C177" s="293">
        <f aca="true" t="shared" si="23" ref="C177:E178">C178</f>
        <v>4293828</v>
      </c>
      <c r="D177" s="293">
        <f t="shared" si="23"/>
        <v>4293828</v>
      </c>
      <c r="E177" s="364">
        <f t="shared" si="23"/>
        <v>4293828</v>
      </c>
      <c r="F177" s="348"/>
      <c r="G177" s="270">
        <v>6440742</v>
      </c>
      <c r="H177" s="270">
        <v>1671654</v>
      </c>
    </row>
    <row r="178" spans="1:8" ht="78.75">
      <c r="A178" s="373" t="s">
        <v>1092</v>
      </c>
      <c r="B178" s="299" t="s">
        <v>1006</v>
      </c>
      <c r="C178" s="290">
        <f t="shared" si="23"/>
        <v>4293828</v>
      </c>
      <c r="D178" s="290">
        <f t="shared" si="23"/>
        <v>4293828</v>
      </c>
      <c r="E178" s="360">
        <f t="shared" si="23"/>
        <v>4293828</v>
      </c>
      <c r="G178" s="270">
        <v>6440742</v>
      </c>
      <c r="H178" s="270">
        <v>1671654</v>
      </c>
    </row>
    <row r="179" spans="1:8" ht="78.75">
      <c r="A179" s="384" t="s">
        <v>1093</v>
      </c>
      <c r="B179" s="266" t="s">
        <v>1006</v>
      </c>
      <c r="C179" s="178">
        <v>4293828</v>
      </c>
      <c r="D179" s="178">
        <v>4293828</v>
      </c>
      <c r="E179" s="358">
        <v>4293828</v>
      </c>
      <c r="F179" s="351"/>
      <c r="G179" s="178">
        <v>6440742</v>
      </c>
      <c r="H179" s="178">
        <v>1671654</v>
      </c>
    </row>
    <row r="180" spans="1:8" ht="63">
      <c r="A180" s="378" t="s">
        <v>1094</v>
      </c>
      <c r="B180" s="447" t="s">
        <v>856</v>
      </c>
      <c r="C180" s="293">
        <f aca="true" t="shared" si="24" ref="C180:E181">C181</f>
        <v>9106</v>
      </c>
      <c r="D180" s="293">
        <f t="shared" si="24"/>
        <v>9739</v>
      </c>
      <c r="E180" s="364">
        <f t="shared" si="24"/>
        <v>42414</v>
      </c>
      <c r="F180" s="270">
        <v>5220</v>
      </c>
      <c r="G180" s="270">
        <v>5490</v>
      </c>
      <c r="H180" s="270">
        <v>0</v>
      </c>
    </row>
    <row r="181" spans="1:8" ht="78.75">
      <c r="A181" s="373" t="s">
        <v>1095</v>
      </c>
      <c r="B181" s="299" t="s">
        <v>731</v>
      </c>
      <c r="C181" s="290">
        <f t="shared" si="24"/>
        <v>9106</v>
      </c>
      <c r="D181" s="290">
        <f t="shared" si="24"/>
        <v>9739</v>
      </c>
      <c r="E181" s="360">
        <f t="shared" si="24"/>
        <v>42414</v>
      </c>
      <c r="F181" s="270">
        <v>5220</v>
      </c>
      <c r="G181" s="270">
        <v>5490</v>
      </c>
      <c r="H181" s="270">
        <v>0</v>
      </c>
    </row>
    <row r="182" spans="1:8" ht="81" customHeight="1">
      <c r="A182" s="384" t="s">
        <v>1096</v>
      </c>
      <c r="B182" s="315" t="s">
        <v>731</v>
      </c>
      <c r="C182" s="178">
        <v>9106</v>
      </c>
      <c r="D182" s="178">
        <v>9739</v>
      </c>
      <c r="E182" s="358">
        <v>42414</v>
      </c>
      <c r="F182" s="351">
        <v>5220</v>
      </c>
      <c r="G182" s="178">
        <v>5490</v>
      </c>
      <c r="H182" s="178"/>
    </row>
    <row r="183" spans="1:8" ht="15.75">
      <c r="A183" s="378" t="s">
        <v>1097</v>
      </c>
      <c r="B183" s="447" t="s">
        <v>857</v>
      </c>
      <c r="C183" s="293">
        <f>C184</f>
        <v>121914937.5</v>
      </c>
      <c r="D183" s="293">
        <f>D184</f>
        <v>128307972</v>
      </c>
      <c r="E183" s="364">
        <f>E184</f>
        <v>128307972</v>
      </c>
      <c r="F183" s="270">
        <v>120874644.25</v>
      </c>
      <c r="G183" s="270">
        <v>128307972</v>
      </c>
      <c r="H183" s="270">
        <v>128307972</v>
      </c>
    </row>
    <row r="184" spans="1:8" ht="17.25" customHeight="1">
      <c r="A184" s="373" t="s">
        <v>1098</v>
      </c>
      <c r="B184" s="299" t="s">
        <v>268</v>
      </c>
      <c r="C184" s="290">
        <f>SUM(C185:C187)</f>
        <v>121914937.5</v>
      </c>
      <c r="D184" s="290">
        <f>SUM(D185:D187)</f>
        <v>128307972</v>
      </c>
      <c r="E184" s="360">
        <f>SUM(E185:E187)</f>
        <v>128307972</v>
      </c>
      <c r="F184" s="270">
        <v>120874644.25</v>
      </c>
      <c r="G184" s="270">
        <v>128307972</v>
      </c>
      <c r="H184" s="270">
        <v>128307972</v>
      </c>
    </row>
    <row r="185" spans="1:8" ht="161.25" customHeight="1">
      <c r="A185" s="384" t="s">
        <v>1099</v>
      </c>
      <c r="B185" s="446" t="s">
        <v>1291</v>
      </c>
      <c r="C185" s="178">
        <v>42301019</v>
      </c>
      <c r="D185" s="178">
        <v>44867894</v>
      </c>
      <c r="E185" s="358">
        <v>44867894</v>
      </c>
      <c r="F185" s="351">
        <v>41850440</v>
      </c>
      <c r="G185" s="347"/>
      <c r="H185" s="347"/>
    </row>
    <row r="186" spans="1:8" ht="212.25" customHeight="1">
      <c r="A186" s="384" t="s">
        <v>1099</v>
      </c>
      <c r="B186" s="446" t="s">
        <v>1054</v>
      </c>
      <c r="C186" s="178">
        <v>73569735.5</v>
      </c>
      <c r="D186" s="178">
        <v>76707041</v>
      </c>
      <c r="E186" s="358">
        <v>76707041</v>
      </c>
      <c r="F186" s="350">
        <v>73023561.5</v>
      </c>
      <c r="G186" s="347"/>
      <c r="H186" s="347"/>
    </row>
    <row r="187" spans="1:8" ht="195.75" customHeight="1">
      <c r="A187" s="384" t="s">
        <v>1099</v>
      </c>
      <c r="B187" s="446" t="s">
        <v>1055</v>
      </c>
      <c r="C187" s="178">
        <v>6044183</v>
      </c>
      <c r="D187" s="178">
        <v>6733037</v>
      </c>
      <c r="E187" s="358">
        <v>6733037</v>
      </c>
      <c r="F187" s="350">
        <v>6000642.75</v>
      </c>
      <c r="G187" s="347"/>
      <c r="H187" s="347"/>
    </row>
    <row r="188" spans="1:5" ht="15.75">
      <c r="A188" s="503" t="s">
        <v>1100</v>
      </c>
      <c r="B188" s="522" t="s">
        <v>224</v>
      </c>
      <c r="C188" s="505">
        <f>C189+C192</f>
        <v>230834.75</v>
      </c>
      <c r="D188" s="291">
        <f>D189+D192</f>
        <v>69684.75</v>
      </c>
      <c r="E188" s="291">
        <f>E189+E192</f>
        <v>0</v>
      </c>
    </row>
    <row r="189" spans="1:5" ht="67.5" customHeight="1">
      <c r="A189" s="388" t="s">
        <v>1292</v>
      </c>
      <c r="B189" s="342" t="s">
        <v>1293</v>
      </c>
      <c r="C189" s="343">
        <f aca="true" t="shared" si="25" ref="C189:E190">C190</f>
        <v>69684.75</v>
      </c>
      <c r="D189" s="343">
        <f t="shared" si="25"/>
        <v>69684.75</v>
      </c>
      <c r="E189" s="389">
        <f t="shared" si="25"/>
        <v>0</v>
      </c>
    </row>
    <row r="190" spans="1:5" ht="83.25" customHeight="1">
      <c r="A190" s="390" t="s">
        <v>1294</v>
      </c>
      <c r="B190" s="345" t="s">
        <v>1257</v>
      </c>
      <c r="C190" s="346">
        <f t="shared" si="25"/>
        <v>69684.75</v>
      </c>
      <c r="D190" s="346">
        <f t="shared" si="25"/>
        <v>69684.75</v>
      </c>
      <c r="E190" s="391">
        <f t="shared" si="25"/>
        <v>0</v>
      </c>
    </row>
    <row r="191" spans="1:5" ht="80.25" customHeight="1">
      <c r="A191" s="385" t="s">
        <v>1255</v>
      </c>
      <c r="B191" s="448" t="s">
        <v>1257</v>
      </c>
      <c r="C191" s="311">
        <v>69684.75</v>
      </c>
      <c r="D191" s="311">
        <v>69684.75</v>
      </c>
      <c r="E191" s="370"/>
    </row>
    <row r="192" spans="1:5" ht="39.75" customHeight="1">
      <c r="A192" s="506" t="s">
        <v>1551</v>
      </c>
      <c r="B192" s="507" t="s">
        <v>1550</v>
      </c>
      <c r="C192" s="508">
        <f aca="true" t="shared" si="26" ref="C192:E193">C193</f>
        <v>161150</v>
      </c>
      <c r="D192" s="343">
        <f t="shared" si="26"/>
        <v>0</v>
      </c>
      <c r="E192" s="389">
        <f t="shared" si="26"/>
        <v>0</v>
      </c>
    </row>
    <row r="193" spans="1:5" ht="39.75" customHeight="1">
      <c r="A193" s="509" t="s">
        <v>1549</v>
      </c>
      <c r="B193" s="510" t="s">
        <v>324</v>
      </c>
      <c r="C193" s="511">
        <f t="shared" si="26"/>
        <v>161150</v>
      </c>
      <c r="D193" s="346">
        <f t="shared" si="26"/>
        <v>0</v>
      </c>
      <c r="E193" s="391">
        <f t="shared" si="26"/>
        <v>0</v>
      </c>
    </row>
    <row r="194" spans="1:5" ht="39.75" customHeight="1">
      <c r="A194" s="512" t="s">
        <v>1555</v>
      </c>
      <c r="B194" s="513" t="s">
        <v>324</v>
      </c>
      <c r="C194" s="514">
        <v>161150</v>
      </c>
      <c r="D194" s="311"/>
      <c r="E194" s="370"/>
    </row>
    <row r="195" spans="1:5" ht="102.75" customHeight="1">
      <c r="A195" s="503" t="s">
        <v>1509</v>
      </c>
      <c r="B195" s="504" t="s">
        <v>1512</v>
      </c>
      <c r="C195" s="505">
        <f>C196</f>
        <v>23846.94</v>
      </c>
      <c r="D195" s="291">
        <f>D196</f>
        <v>0</v>
      </c>
      <c r="E195" s="362">
        <f>E196</f>
        <v>0</v>
      </c>
    </row>
    <row r="196" spans="1:5" ht="99.75" customHeight="1">
      <c r="A196" s="506" t="s">
        <v>1513</v>
      </c>
      <c r="B196" s="507" t="s">
        <v>1508</v>
      </c>
      <c r="C196" s="508">
        <f aca="true" t="shared" si="27" ref="C196:E198">C197</f>
        <v>23846.94</v>
      </c>
      <c r="D196" s="343">
        <f t="shared" si="27"/>
        <v>0</v>
      </c>
      <c r="E196" s="389">
        <f t="shared" si="27"/>
        <v>0</v>
      </c>
    </row>
    <row r="197" spans="1:5" ht="69.75" customHeight="1">
      <c r="A197" s="509" t="s">
        <v>1516</v>
      </c>
      <c r="B197" s="510" t="s">
        <v>1507</v>
      </c>
      <c r="C197" s="511">
        <f>C198</f>
        <v>23846.94</v>
      </c>
      <c r="D197" s="346">
        <f t="shared" si="27"/>
        <v>0</v>
      </c>
      <c r="E197" s="346">
        <f t="shared" si="27"/>
        <v>0</v>
      </c>
    </row>
    <row r="198" spans="1:13" s="457" customFormat="1" ht="69.75" customHeight="1">
      <c r="A198" s="512" t="s">
        <v>1514</v>
      </c>
      <c r="B198" s="513" t="s">
        <v>1507</v>
      </c>
      <c r="C198" s="514">
        <f>C199</f>
        <v>23846.94</v>
      </c>
      <c r="D198" s="311">
        <f t="shared" si="27"/>
        <v>0</v>
      </c>
      <c r="E198" s="311">
        <f t="shared" si="27"/>
        <v>0</v>
      </c>
      <c r="K198" s="462"/>
      <c r="L198" s="462"/>
      <c r="M198" s="462"/>
    </row>
    <row r="199" spans="1:5" ht="69.75" customHeight="1">
      <c r="A199" s="512" t="s">
        <v>1515</v>
      </c>
      <c r="B199" s="513" t="s">
        <v>1507</v>
      </c>
      <c r="C199" s="514">
        <v>23846.94</v>
      </c>
      <c r="D199" s="311">
        <v>0</v>
      </c>
      <c r="E199" s="370">
        <v>0</v>
      </c>
    </row>
    <row r="200" spans="1:5" ht="65.25" customHeight="1">
      <c r="A200" s="377" t="s">
        <v>858</v>
      </c>
      <c r="B200" s="316" t="s">
        <v>859</v>
      </c>
      <c r="C200" s="291">
        <f>C201</f>
        <v>-20401.91</v>
      </c>
      <c r="D200" s="291">
        <f>D201</f>
        <v>0</v>
      </c>
      <c r="E200" s="362">
        <f>E201</f>
        <v>0</v>
      </c>
    </row>
    <row r="201" spans="1:5" ht="66" customHeight="1">
      <c r="A201" s="378" t="s">
        <v>1101</v>
      </c>
      <c r="B201" s="341" t="s">
        <v>179</v>
      </c>
      <c r="C201" s="293">
        <f aca="true" t="shared" si="28" ref="C201:E202">C202</f>
        <v>-20401.91</v>
      </c>
      <c r="D201" s="293">
        <f t="shared" si="28"/>
        <v>0</v>
      </c>
      <c r="E201" s="364">
        <f t="shared" si="28"/>
        <v>0</v>
      </c>
    </row>
    <row r="202" spans="1:5" ht="63.75" customHeight="1">
      <c r="A202" s="373" t="s">
        <v>1102</v>
      </c>
      <c r="B202" s="344" t="s">
        <v>735</v>
      </c>
      <c r="C202" s="290">
        <f t="shared" si="28"/>
        <v>-20401.91</v>
      </c>
      <c r="D202" s="290">
        <f t="shared" si="28"/>
        <v>0</v>
      </c>
      <c r="E202" s="360">
        <f t="shared" si="28"/>
        <v>0</v>
      </c>
    </row>
    <row r="203" spans="1:5" ht="63">
      <c r="A203" s="385" t="s">
        <v>1103</v>
      </c>
      <c r="B203" s="317" t="s">
        <v>735</v>
      </c>
      <c r="C203" s="311">
        <v>-20401.91</v>
      </c>
      <c r="D203" s="311"/>
      <c r="E203" s="370"/>
    </row>
    <row r="204" spans="1:5" ht="16.5" thickBot="1">
      <c r="A204" s="392"/>
      <c r="B204" s="474" t="s">
        <v>112</v>
      </c>
      <c r="C204" s="475">
        <f>C114+C10</f>
        <v>371461254.09999996</v>
      </c>
      <c r="D204" s="475">
        <f>D114+D10</f>
        <v>311335063.27</v>
      </c>
      <c r="E204" s="476">
        <f>E114+E10</f>
        <v>303651901.53999996</v>
      </c>
    </row>
    <row r="205" ht="12.75">
      <c r="B205" s="180"/>
    </row>
    <row r="206" ht="12.75">
      <c r="B206" s="180"/>
    </row>
    <row r="207" ht="42" customHeight="1">
      <c r="B207" s="180"/>
    </row>
    <row r="208" ht="12.75">
      <c r="B208" s="180"/>
    </row>
    <row r="209" ht="12.75">
      <c r="B209" s="180"/>
    </row>
    <row r="210" ht="12.75">
      <c r="B210" s="180"/>
    </row>
    <row r="211" ht="12.75">
      <c r="B211" s="180"/>
    </row>
    <row r="212" ht="12.75">
      <c r="B212" s="180"/>
    </row>
  </sheetData>
  <sheetProtection/>
  <mergeCells count="7">
    <mergeCell ref="C2:E2"/>
    <mergeCell ref="F3:H3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  <rowBreaks count="2" manualBreakCount="2">
    <brk id="68" max="7" man="1"/>
    <brk id="9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view="pageBreakPreview" zoomScaleSheetLayoutView="100" zoomScalePageLayoutView="0" workbookViewId="0" topLeftCell="A40">
      <selection activeCell="C46" sqref="C46"/>
    </sheetView>
  </sheetViews>
  <sheetFormatPr defaultColWidth="9.140625" defaultRowHeight="12.75"/>
  <cols>
    <col min="1" max="1" width="8.7109375" style="183" customWidth="1"/>
    <col min="2" max="2" width="27.28125" style="183" customWidth="1"/>
    <col min="3" max="3" width="69.8515625" style="123" customWidth="1"/>
    <col min="4" max="16384" width="9.140625" style="123" customWidth="1"/>
  </cols>
  <sheetData>
    <row r="1" spans="1:3" ht="15.75">
      <c r="A1" s="333"/>
      <c r="B1" s="333"/>
      <c r="C1" s="38" t="s">
        <v>72</v>
      </c>
    </row>
    <row r="2" spans="1:3" ht="15.75">
      <c r="A2" s="525" t="s">
        <v>113</v>
      </c>
      <c r="B2" s="525"/>
      <c r="C2" s="525"/>
    </row>
    <row r="3" spans="1:3" ht="15.75">
      <c r="A3" s="333"/>
      <c r="B3" s="525" t="s">
        <v>1438</v>
      </c>
      <c r="C3" s="525"/>
    </row>
    <row r="4" ht="12.75">
      <c r="B4" s="334"/>
    </row>
    <row r="5" spans="1:3" ht="30.75" customHeight="1">
      <c r="A5" s="537" t="s">
        <v>1261</v>
      </c>
      <c r="B5" s="537"/>
      <c r="C5" s="537"/>
    </row>
    <row r="6" spans="1:5" ht="15.75">
      <c r="A6" s="523" t="s">
        <v>1439</v>
      </c>
      <c r="B6" s="523"/>
      <c r="C6" s="523"/>
      <c r="D6" s="34"/>
      <c r="E6" s="34"/>
    </row>
    <row r="7" spans="1:3" ht="16.5" thickBot="1">
      <c r="A7" s="167"/>
      <c r="B7" s="167"/>
      <c r="C7" s="3"/>
    </row>
    <row r="8" spans="1:3" ht="16.5" thickBot="1">
      <c r="A8" s="538" t="s">
        <v>73</v>
      </c>
      <c r="B8" s="538"/>
      <c r="C8" s="538" t="s">
        <v>74</v>
      </c>
    </row>
    <row r="9" spans="1:3" ht="51.75" thickBot="1">
      <c r="A9" s="171" t="s">
        <v>75</v>
      </c>
      <c r="B9" s="160" t="s">
        <v>76</v>
      </c>
      <c r="C9" s="538"/>
    </row>
    <row r="10" spans="1:3" ht="16.5" thickBot="1">
      <c r="A10" s="160">
        <v>1</v>
      </c>
      <c r="B10" s="160">
        <v>2</v>
      </c>
      <c r="C10" s="73">
        <v>3</v>
      </c>
    </row>
    <row r="11" spans="1:3" ht="16.5" thickBot="1">
      <c r="A11" s="327" t="s">
        <v>1428</v>
      </c>
      <c r="B11" s="536" t="s">
        <v>1427</v>
      </c>
      <c r="C11" s="536"/>
    </row>
    <row r="12" spans="1:3" ht="79.5" thickBot="1">
      <c r="A12" s="173" t="s">
        <v>1428</v>
      </c>
      <c r="B12" s="169" t="s">
        <v>1391</v>
      </c>
      <c r="C12" s="220" t="s">
        <v>1274</v>
      </c>
    </row>
    <row r="13" spans="1:3" ht="95.25" thickBot="1">
      <c r="A13" s="173" t="s">
        <v>1428</v>
      </c>
      <c r="B13" s="169" t="s">
        <v>1392</v>
      </c>
      <c r="C13" s="220" t="s">
        <v>1277</v>
      </c>
    </row>
    <row r="14" spans="1:3" ht="79.5" thickBot="1">
      <c r="A14" s="173" t="s">
        <v>1428</v>
      </c>
      <c r="B14" s="169" t="s">
        <v>1393</v>
      </c>
      <c r="C14" s="326" t="s">
        <v>1281</v>
      </c>
    </row>
    <row r="15" spans="1:3" ht="79.5" thickBot="1">
      <c r="A15" s="173" t="s">
        <v>1428</v>
      </c>
      <c r="B15" s="169" t="s">
        <v>1395</v>
      </c>
      <c r="C15" s="63" t="s">
        <v>1285</v>
      </c>
    </row>
    <row r="16" spans="1:3" ht="83.25" customHeight="1" thickBot="1">
      <c r="A16" s="173" t="s">
        <v>1428</v>
      </c>
      <c r="B16" s="169" t="s">
        <v>1394</v>
      </c>
      <c r="C16" s="63" t="s">
        <v>1289</v>
      </c>
    </row>
    <row r="17" spans="1:3" ht="16.5" thickBot="1">
      <c r="A17" s="172" t="s">
        <v>114</v>
      </c>
      <c r="B17" s="538" t="s">
        <v>115</v>
      </c>
      <c r="C17" s="538"/>
    </row>
    <row r="18" spans="1:3" ht="32.25" thickBot="1">
      <c r="A18" s="166" t="s">
        <v>114</v>
      </c>
      <c r="B18" s="168" t="s">
        <v>77</v>
      </c>
      <c r="C18" s="11" t="s">
        <v>153</v>
      </c>
    </row>
    <row r="19" spans="1:3" ht="32.25" thickBot="1">
      <c r="A19" s="166" t="s">
        <v>114</v>
      </c>
      <c r="B19" s="168" t="s">
        <v>78</v>
      </c>
      <c r="C19" s="11" t="s">
        <v>183</v>
      </c>
    </row>
    <row r="20" spans="1:3" ht="48" thickBot="1">
      <c r="A20" s="166" t="s">
        <v>114</v>
      </c>
      <c r="B20" s="168" t="s">
        <v>79</v>
      </c>
      <c r="C20" s="11" t="s">
        <v>54</v>
      </c>
    </row>
    <row r="21" spans="1:3" ht="32.25" thickBot="1">
      <c r="A21" s="166" t="s">
        <v>114</v>
      </c>
      <c r="B21" s="168" t="s">
        <v>80</v>
      </c>
      <c r="C21" s="11" t="s">
        <v>81</v>
      </c>
    </row>
    <row r="22" spans="1:3" ht="32.25" thickBot="1">
      <c r="A22" s="166" t="s">
        <v>114</v>
      </c>
      <c r="B22" s="168" t="s">
        <v>82</v>
      </c>
      <c r="C22" s="11" t="s">
        <v>16</v>
      </c>
    </row>
    <row r="23" spans="1:3" ht="16.5" thickBot="1">
      <c r="A23" s="166" t="s">
        <v>114</v>
      </c>
      <c r="B23" s="168" t="s">
        <v>83</v>
      </c>
      <c r="C23" s="11" t="s">
        <v>49</v>
      </c>
    </row>
    <row r="24" spans="1:3" ht="95.25" thickBot="1">
      <c r="A24" s="173" t="s">
        <v>114</v>
      </c>
      <c r="B24" s="169" t="s">
        <v>1167</v>
      </c>
      <c r="C24" s="159" t="s">
        <v>225</v>
      </c>
    </row>
    <row r="25" spans="1:3" ht="32.25" thickBot="1">
      <c r="A25" s="166" t="s">
        <v>114</v>
      </c>
      <c r="B25" s="168" t="s">
        <v>1109</v>
      </c>
      <c r="C25" s="11" t="s">
        <v>26</v>
      </c>
    </row>
    <row r="26" spans="1:3" ht="32.25" thickBot="1">
      <c r="A26" s="166" t="s">
        <v>114</v>
      </c>
      <c r="B26" s="168" t="s">
        <v>1110</v>
      </c>
      <c r="C26" s="11" t="s">
        <v>172</v>
      </c>
    </row>
    <row r="27" spans="1:3" ht="16.5" thickBot="1">
      <c r="A27" s="166" t="s">
        <v>114</v>
      </c>
      <c r="B27" s="168" t="s">
        <v>1111</v>
      </c>
      <c r="C27" s="11" t="s">
        <v>27</v>
      </c>
    </row>
    <row r="28" spans="1:3" ht="32.25" customHeight="1" thickBot="1">
      <c r="A28" s="166" t="s">
        <v>114</v>
      </c>
      <c r="B28" s="168" t="s">
        <v>1112</v>
      </c>
      <c r="C28" s="126" t="s">
        <v>1000</v>
      </c>
    </row>
    <row r="29" spans="1:3" ht="63.75" thickBot="1">
      <c r="A29" s="166" t="s">
        <v>114</v>
      </c>
      <c r="B29" s="84" t="s">
        <v>1113</v>
      </c>
      <c r="C29" s="281" t="s">
        <v>1495</v>
      </c>
    </row>
    <row r="30" spans="1:3" ht="111.75" customHeight="1" thickBot="1">
      <c r="A30" s="166" t="s">
        <v>114</v>
      </c>
      <c r="B30" s="84" t="s">
        <v>1503</v>
      </c>
      <c r="C30" s="445" t="s">
        <v>1446</v>
      </c>
    </row>
    <row r="31" spans="1:3" ht="79.5" thickBot="1">
      <c r="A31" s="166" t="s">
        <v>114</v>
      </c>
      <c r="B31" s="84" t="s">
        <v>1114</v>
      </c>
      <c r="C31" s="281" t="s">
        <v>297</v>
      </c>
    </row>
    <row r="32" spans="1:3" ht="32.25" thickBot="1">
      <c r="A32" s="166" t="s">
        <v>114</v>
      </c>
      <c r="B32" s="84" t="s">
        <v>1115</v>
      </c>
      <c r="C32" s="281" t="s">
        <v>764</v>
      </c>
    </row>
    <row r="33" spans="1:3" ht="63.75" thickBot="1">
      <c r="A33" s="166" t="s">
        <v>114</v>
      </c>
      <c r="B33" s="84" t="s">
        <v>1224</v>
      </c>
      <c r="C33" s="179" t="s">
        <v>1223</v>
      </c>
    </row>
    <row r="34" spans="1:3" ht="67.5" customHeight="1" thickBot="1">
      <c r="A34" s="166" t="s">
        <v>114</v>
      </c>
      <c r="B34" s="384" t="s">
        <v>1245</v>
      </c>
      <c r="C34" s="322" t="s">
        <v>1539</v>
      </c>
    </row>
    <row r="35" spans="1:3" ht="55.5" customHeight="1" thickBot="1">
      <c r="A35" s="166" t="s">
        <v>114</v>
      </c>
      <c r="B35" s="384" t="s">
        <v>1540</v>
      </c>
      <c r="C35" s="322" t="s">
        <v>1541</v>
      </c>
    </row>
    <row r="36" spans="1:3" ht="132" customHeight="1" thickBot="1">
      <c r="A36" s="166" t="s">
        <v>114</v>
      </c>
      <c r="B36" s="84" t="s">
        <v>1502</v>
      </c>
      <c r="C36" s="322" t="s">
        <v>1447</v>
      </c>
    </row>
    <row r="37" spans="1:3" ht="48" thickBot="1">
      <c r="A37" s="166" t="s">
        <v>114</v>
      </c>
      <c r="B37" s="84" t="s">
        <v>1245</v>
      </c>
      <c r="C37" s="179" t="s">
        <v>1244</v>
      </c>
    </row>
    <row r="38" spans="1:3" ht="16.5" thickBot="1">
      <c r="A38" s="166" t="s">
        <v>114</v>
      </c>
      <c r="B38" s="168" t="s">
        <v>1116</v>
      </c>
      <c r="C38" s="11" t="s">
        <v>181</v>
      </c>
    </row>
    <row r="39" spans="1:3" ht="32.25" thickBot="1">
      <c r="A39" s="166" t="s">
        <v>114</v>
      </c>
      <c r="B39" s="169" t="s">
        <v>1117</v>
      </c>
      <c r="C39" s="11" t="s">
        <v>152</v>
      </c>
    </row>
    <row r="40" spans="1:3" ht="63.75" thickBot="1">
      <c r="A40" s="166" t="s">
        <v>114</v>
      </c>
      <c r="B40" s="169" t="s">
        <v>1118</v>
      </c>
      <c r="C40" s="11" t="s">
        <v>1006</v>
      </c>
    </row>
    <row r="41" spans="1:3" ht="63.75" thickBot="1">
      <c r="A41" s="166" t="s">
        <v>114</v>
      </c>
      <c r="B41" s="454" t="s">
        <v>1119</v>
      </c>
      <c r="C41" s="29" t="s">
        <v>731</v>
      </c>
    </row>
    <row r="42" spans="1:3" ht="16.5" thickBot="1">
      <c r="A42" s="166" t="s">
        <v>114</v>
      </c>
      <c r="B42" s="169" t="s">
        <v>1120</v>
      </c>
      <c r="C42" s="11" t="s">
        <v>268</v>
      </c>
    </row>
    <row r="43" spans="1:3" ht="32.25" thickBot="1">
      <c r="A43" s="166" t="s">
        <v>114</v>
      </c>
      <c r="B43" s="169" t="s">
        <v>1121</v>
      </c>
      <c r="C43" s="11" t="s">
        <v>269</v>
      </c>
    </row>
    <row r="44" spans="1:3" ht="32.25" thickBot="1">
      <c r="A44" s="166" t="s">
        <v>114</v>
      </c>
      <c r="B44" s="169" t="s">
        <v>1122</v>
      </c>
      <c r="C44" s="11" t="s">
        <v>25</v>
      </c>
    </row>
    <row r="45" spans="1:3" ht="63.75" thickBot="1">
      <c r="A45" s="166" t="s">
        <v>114</v>
      </c>
      <c r="B45" s="169" t="s">
        <v>1123</v>
      </c>
      <c r="C45" s="126" t="s">
        <v>317</v>
      </c>
    </row>
    <row r="46" spans="1:3" ht="32.25" thickBot="1">
      <c r="A46" s="166" t="s">
        <v>114</v>
      </c>
      <c r="B46" s="169" t="s">
        <v>1124</v>
      </c>
      <c r="C46" s="11" t="s">
        <v>324</v>
      </c>
    </row>
    <row r="47" spans="1:3" ht="63.75" thickBot="1">
      <c r="A47" s="166" t="s">
        <v>114</v>
      </c>
      <c r="B47" s="169" t="s">
        <v>1256</v>
      </c>
      <c r="C47" s="11" t="s">
        <v>1257</v>
      </c>
    </row>
    <row r="48" spans="1:3" ht="48" thickBot="1">
      <c r="A48" s="166" t="s">
        <v>114</v>
      </c>
      <c r="B48" s="455" t="s">
        <v>1125</v>
      </c>
      <c r="C48" s="127" t="s">
        <v>735</v>
      </c>
    </row>
    <row r="49" spans="1:3" ht="39" customHeight="1" thickBot="1">
      <c r="A49" s="172" t="s">
        <v>148</v>
      </c>
      <c r="B49" s="538" t="s">
        <v>1429</v>
      </c>
      <c r="C49" s="538"/>
    </row>
    <row r="50" spans="1:3" ht="32.25" thickBot="1">
      <c r="A50" s="166" t="s">
        <v>148</v>
      </c>
      <c r="B50" s="28" t="s">
        <v>585</v>
      </c>
      <c r="C50" s="27" t="s">
        <v>167</v>
      </c>
    </row>
    <row r="51" spans="1:3" ht="32.25" thickBot="1">
      <c r="A51" s="166" t="s">
        <v>148</v>
      </c>
      <c r="B51" s="28" t="s">
        <v>586</v>
      </c>
      <c r="C51" s="27" t="s">
        <v>177</v>
      </c>
    </row>
    <row r="52" spans="1:3" ht="16.5" thickBot="1">
      <c r="A52" s="166" t="s">
        <v>148</v>
      </c>
      <c r="B52" s="28" t="s">
        <v>587</v>
      </c>
      <c r="C52" s="27" t="s">
        <v>116</v>
      </c>
    </row>
    <row r="53" spans="1:3" ht="16.5" thickBot="1">
      <c r="A53" s="166" t="s">
        <v>148</v>
      </c>
      <c r="B53" s="28" t="s">
        <v>588</v>
      </c>
      <c r="C53" s="27" t="s">
        <v>118</v>
      </c>
    </row>
    <row r="54" spans="1:3" ht="16.5" thickBot="1">
      <c r="A54" s="166" t="s">
        <v>148</v>
      </c>
      <c r="B54" s="149" t="s">
        <v>1217</v>
      </c>
      <c r="C54" s="150" t="s">
        <v>1041</v>
      </c>
    </row>
    <row r="55" spans="1:3" ht="16.5" thickBot="1">
      <c r="A55" s="166" t="s">
        <v>148</v>
      </c>
      <c r="B55" s="176" t="s">
        <v>1218</v>
      </c>
      <c r="C55" s="181" t="s">
        <v>1215</v>
      </c>
    </row>
    <row r="56" spans="1:3" ht="16.5" thickBot="1">
      <c r="A56" s="160">
        <v>100</v>
      </c>
      <c r="B56" s="538" t="s">
        <v>171</v>
      </c>
      <c r="C56" s="538"/>
    </row>
    <row r="57" spans="1:3" ht="69" customHeight="1" thickBot="1">
      <c r="A57" s="168">
        <v>100</v>
      </c>
      <c r="B57" s="168" t="s">
        <v>581</v>
      </c>
      <c r="C57" s="26" t="s">
        <v>250</v>
      </c>
    </row>
    <row r="58" spans="1:3" ht="69" customHeight="1" thickBot="1">
      <c r="A58" s="168">
        <v>100</v>
      </c>
      <c r="B58" s="168" t="s">
        <v>582</v>
      </c>
      <c r="C58" s="26" t="s">
        <v>189</v>
      </c>
    </row>
    <row r="59" spans="1:3" ht="69" customHeight="1" thickBot="1">
      <c r="A59" s="168">
        <v>100</v>
      </c>
      <c r="B59" s="168" t="s">
        <v>583</v>
      </c>
      <c r="C59" s="26" t="s">
        <v>554</v>
      </c>
    </row>
    <row r="60" spans="1:3" ht="69" customHeight="1" thickBot="1">
      <c r="A60" s="168">
        <v>100</v>
      </c>
      <c r="B60" s="168" t="s">
        <v>584</v>
      </c>
      <c r="C60" s="26" t="s">
        <v>555</v>
      </c>
    </row>
    <row r="61" spans="1:3" ht="16.5" thickBot="1">
      <c r="A61" s="160">
        <v>182</v>
      </c>
      <c r="B61" s="538" t="s">
        <v>169</v>
      </c>
      <c r="C61" s="538"/>
    </row>
    <row r="62" spans="1:3" ht="79.5" thickBot="1">
      <c r="A62" s="168">
        <v>182</v>
      </c>
      <c r="B62" s="168" t="s">
        <v>577</v>
      </c>
      <c r="C62" s="11" t="s">
        <v>174</v>
      </c>
    </row>
    <row r="63" spans="1:3" ht="111" thickBot="1">
      <c r="A63" s="168">
        <v>182</v>
      </c>
      <c r="B63" s="168" t="s">
        <v>578</v>
      </c>
      <c r="C63" s="126" t="s">
        <v>184</v>
      </c>
    </row>
    <row r="64" spans="1:3" ht="48" thickBot="1">
      <c r="A64" s="168">
        <v>182</v>
      </c>
      <c r="B64" s="168" t="s">
        <v>579</v>
      </c>
      <c r="C64" s="26" t="s">
        <v>29</v>
      </c>
    </row>
    <row r="65" spans="1:3" ht="78.75" customHeight="1" thickBot="1">
      <c r="A65" s="168">
        <v>182</v>
      </c>
      <c r="B65" s="168" t="s">
        <v>580</v>
      </c>
      <c r="C65" s="26" t="s">
        <v>734</v>
      </c>
    </row>
    <row r="66" spans="1:3" ht="32.25" thickBot="1">
      <c r="A66" s="168">
        <v>182</v>
      </c>
      <c r="B66" s="28" t="s">
        <v>860</v>
      </c>
      <c r="C66" s="27" t="s">
        <v>265</v>
      </c>
    </row>
    <row r="67" spans="1:3" ht="16.5" thickBot="1">
      <c r="A67" s="168">
        <v>182</v>
      </c>
      <c r="B67" s="28" t="s">
        <v>861</v>
      </c>
      <c r="C67" s="27" t="s">
        <v>292</v>
      </c>
    </row>
    <row r="68" spans="1:3" ht="35.25" customHeight="1" thickBot="1">
      <c r="A68" s="168">
        <v>182</v>
      </c>
      <c r="B68" s="28" t="s">
        <v>732</v>
      </c>
      <c r="C68" s="27" t="s">
        <v>733</v>
      </c>
    </row>
    <row r="69" spans="1:3" ht="16.5" thickBot="1">
      <c r="A69" s="172" t="s">
        <v>154</v>
      </c>
      <c r="B69" s="538" t="s">
        <v>155</v>
      </c>
      <c r="C69" s="538"/>
    </row>
    <row r="70" spans="1:3" ht="32.25" thickBot="1">
      <c r="A70" s="166" t="s">
        <v>154</v>
      </c>
      <c r="B70" s="99" t="s">
        <v>307</v>
      </c>
      <c r="C70" s="26" t="s">
        <v>308</v>
      </c>
    </row>
    <row r="71" spans="1:3" ht="83.25" customHeight="1" thickBot="1">
      <c r="A71" s="166" t="s">
        <v>154</v>
      </c>
      <c r="B71" s="99" t="s">
        <v>976</v>
      </c>
      <c r="C71" s="26" t="s">
        <v>977</v>
      </c>
    </row>
    <row r="72" spans="1:3" ht="79.5" thickBot="1">
      <c r="A72" s="166" t="s">
        <v>154</v>
      </c>
      <c r="B72" s="170" t="s">
        <v>320</v>
      </c>
      <c r="C72" s="11" t="s">
        <v>321</v>
      </c>
    </row>
    <row r="73" spans="1:3" ht="79.5" thickBot="1">
      <c r="A73" s="166">
        <v>900</v>
      </c>
      <c r="B73" s="168" t="s">
        <v>213</v>
      </c>
      <c r="C73" s="11" t="s">
        <v>257</v>
      </c>
    </row>
    <row r="74" spans="1:3" ht="35.25" customHeight="1" thickBot="1">
      <c r="A74" s="166">
        <v>900</v>
      </c>
      <c r="B74" s="168" t="s">
        <v>1229</v>
      </c>
      <c r="C74" s="11" t="s">
        <v>214</v>
      </c>
    </row>
    <row r="75" spans="1:3" ht="79.5" thickBot="1">
      <c r="A75" s="166">
        <v>900</v>
      </c>
      <c r="B75" s="168" t="s">
        <v>215</v>
      </c>
      <c r="C75" s="11" t="s">
        <v>71</v>
      </c>
    </row>
    <row r="76" spans="1:3" ht="79.5" thickBot="1">
      <c r="A76" s="168">
        <v>900</v>
      </c>
      <c r="B76" s="168" t="s">
        <v>219</v>
      </c>
      <c r="C76" s="126" t="s">
        <v>1</v>
      </c>
    </row>
    <row r="77" spans="1:3" ht="32.25" thickBot="1">
      <c r="A77" s="166">
        <v>900</v>
      </c>
      <c r="B77" s="168" t="s">
        <v>78</v>
      </c>
      <c r="C77" s="11" t="s">
        <v>183</v>
      </c>
    </row>
    <row r="78" spans="1:3" ht="49.5" customHeight="1" thickBot="1">
      <c r="A78" s="166" t="s">
        <v>154</v>
      </c>
      <c r="B78" s="168" t="s">
        <v>217</v>
      </c>
      <c r="C78" s="11" t="s">
        <v>145</v>
      </c>
    </row>
    <row r="79" spans="1:3" ht="79.5" customHeight="1" thickBot="1">
      <c r="A79" s="166">
        <v>900</v>
      </c>
      <c r="B79" s="168" t="s">
        <v>218</v>
      </c>
      <c r="C79" s="126" t="s">
        <v>0</v>
      </c>
    </row>
    <row r="80" spans="1:3" ht="63.75" thickBot="1">
      <c r="A80" s="166" t="s">
        <v>154</v>
      </c>
      <c r="B80" s="168" t="s">
        <v>988</v>
      </c>
      <c r="C80" s="26" t="s">
        <v>984</v>
      </c>
    </row>
    <row r="81" spans="1:3" ht="48" thickBot="1">
      <c r="A81" s="166" t="s">
        <v>154</v>
      </c>
      <c r="B81" s="168" t="s">
        <v>323</v>
      </c>
      <c r="C81" s="26" t="s">
        <v>322</v>
      </c>
    </row>
    <row r="82" spans="1:3" ht="79.5" thickBot="1">
      <c r="A82" s="166" t="s">
        <v>154</v>
      </c>
      <c r="B82" s="168" t="s">
        <v>1430</v>
      </c>
      <c r="C82" s="26" t="s">
        <v>1431</v>
      </c>
    </row>
    <row r="83" spans="1:3" ht="79.5" customHeight="1" thickBot="1">
      <c r="A83" s="166" t="s">
        <v>154</v>
      </c>
      <c r="B83" s="168" t="s">
        <v>1490</v>
      </c>
      <c r="C83" s="26" t="s">
        <v>1492</v>
      </c>
    </row>
    <row r="84" spans="1:3" ht="81" customHeight="1" thickBot="1">
      <c r="A84" s="166" t="s">
        <v>154</v>
      </c>
      <c r="B84" s="168" t="s">
        <v>1491</v>
      </c>
      <c r="C84" s="26" t="s">
        <v>1493</v>
      </c>
    </row>
    <row r="85" spans="1:3" ht="32.25" thickBot="1">
      <c r="A85" s="173">
        <v>900</v>
      </c>
      <c r="B85" s="169" t="s">
        <v>82</v>
      </c>
      <c r="C85" s="159" t="s">
        <v>16</v>
      </c>
    </row>
    <row r="86" spans="1:3" ht="16.5" thickBot="1">
      <c r="A86" s="166">
        <v>900</v>
      </c>
      <c r="B86" s="168" t="s">
        <v>83</v>
      </c>
      <c r="C86" s="11" t="s">
        <v>49</v>
      </c>
    </row>
    <row r="87" spans="1:3" ht="48" customHeight="1" thickBot="1">
      <c r="A87" s="166" t="s">
        <v>154</v>
      </c>
      <c r="B87" s="168" t="s">
        <v>1506</v>
      </c>
      <c r="C87" s="11" t="s">
        <v>1507</v>
      </c>
    </row>
    <row r="88" spans="1:3" ht="16.5" thickBot="1">
      <c r="A88" s="172" t="s">
        <v>128</v>
      </c>
      <c r="B88" s="538" t="s">
        <v>127</v>
      </c>
      <c r="C88" s="538"/>
    </row>
    <row r="89" spans="1:3" ht="32.25" thickBot="1">
      <c r="A89" s="173" t="s">
        <v>128</v>
      </c>
      <c r="B89" s="169" t="s">
        <v>82</v>
      </c>
      <c r="C89" s="159" t="s">
        <v>16</v>
      </c>
    </row>
    <row r="90" spans="1:3" ht="16.5" thickBot="1">
      <c r="A90" s="166" t="s">
        <v>128</v>
      </c>
      <c r="B90" s="168" t="s">
        <v>83</v>
      </c>
      <c r="C90" s="11" t="s">
        <v>49</v>
      </c>
    </row>
    <row r="91" spans="1:3" ht="16.5" thickBot="1">
      <c r="A91" s="172">
        <v>909</v>
      </c>
      <c r="B91" s="538" t="s">
        <v>90</v>
      </c>
      <c r="C91" s="538"/>
    </row>
    <row r="92" spans="1:3" ht="32.25" thickBot="1">
      <c r="A92" s="166">
        <v>909</v>
      </c>
      <c r="B92" s="168" t="s">
        <v>78</v>
      </c>
      <c r="C92" s="11" t="s">
        <v>216</v>
      </c>
    </row>
    <row r="93" spans="1:3" ht="32.25" thickBot="1">
      <c r="A93" s="166">
        <v>909</v>
      </c>
      <c r="B93" s="168" t="s">
        <v>82</v>
      </c>
      <c r="C93" s="182" t="s">
        <v>16</v>
      </c>
    </row>
    <row r="94" spans="1:3" ht="16.5" thickBot="1">
      <c r="A94" s="166">
        <v>909</v>
      </c>
      <c r="B94" s="168" t="s">
        <v>83</v>
      </c>
      <c r="C94" s="11" t="s">
        <v>49</v>
      </c>
    </row>
    <row r="95" spans="1:3" ht="16.5" thickBot="1">
      <c r="A95" s="172" t="s">
        <v>294</v>
      </c>
      <c r="B95" s="538" t="s">
        <v>249</v>
      </c>
      <c r="C95" s="538"/>
    </row>
    <row r="96" spans="1:3" ht="32.25" thickBot="1">
      <c r="A96" s="173" t="s">
        <v>294</v>
      </c>
      <c r="B96" s="169" t="s">
        <v>78</v>
      </c>
      <c r="C96" s="159" t="s">
        <v>183</v>
      </c>
    </row>
    <row r="97" spans="1:3" ht="32.25" thickBot="1">
      <c r="A97" s="166" t="s">
        <v>294</v>
      </c>
      <c r="B97" s="168" t="s">
        <v>82</v>
      </c>
      <c r="C97" s="182" t="s">
        <v>16</v>
      </c>
    </row>
    <row r="98" spans="1:3" ht="16.5" thickBot="1">
      <c r="A98" s="166" t="s">
        <v>294</v>
      </c>
      <c r="B98" s="168" t="s">
        <v>83</v>
      </c>
      <c r="C98" s="11" t="s">
        <v>49</v>
      </c>
    </row>
  </sheetData>
  <sheetProtection/>
  <mergeCells count="15">
    <mergeCell ref="B49:C49"/>
    <mergeCell ref="B88:C88"/>
    <mergeCell ref="B61:C61"/>
    <mergeCell ref="B56:C56"/>
    <mergeCell ref="B17:C17"/>
    <mergeCell ref="B95:C95"/>
    <mergeCell ref="B69:C69"/>
    <mergeCell ref="B91:C91"/>
    <mergeCell ref="B11:C11"/>
    <mergeCell ref="A2:C2"/>
    <mergeCell ref="B3:C3"/>
    <mergeCell ref="A5:C5"/>
    <mergeCell ref="A6:C6"/>
    <mergeCell ref="A8:B8"/>
    <mergeCell ref="C8:C9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view="pageBreakPreview" zoomScale="70" zoomScaleSheetLayoutView="70" zoomScalePageLayoutView="0" workbookViewId="0" topLeftCell="A4">
      <selection activeCell="C26" sqref="C26"/>
    </sheetView>
  </sheetViews>
  <sheetFormatPr defaultColWidth="9.140625" defaultRowHeight="12.75"/>
  <cols>
    <col min="1" max="1" width="29.140625" style="123" customWidth="1"/>
    <col min="2" max="2" width="58.7109375" style="123" customWidth="1"/>
    <col min="3" max="3" width="20.00390625" style="82" customWidth="1"/>
    <col min="4" max="4" width="19.7109375" style="82" customWidth="1"/>
    <col min="5" max="5" width="21.140625" style="82" customWidth="1"/>
    <col min="6" max="16384" width="9.140625" style="123" customWidth="1"/>
  </cols>
  <sheetData>
    <row r="1" spans="1:5" ht="15">
      <c r="A1" s="1"/>
      <c r="E1" s="496" t="s">
        <v>91</v>
      </c>
    </row>
    <row r="2" spans="1:5" ht="15">
      <c r="A2" s="1"/>
      <c r="C2" s="539" t="s">
        <v>113</v>
      </c>
      <c r="D2" s="539"/>
      <c r="E2" s="539"/>
    </row>
    <row r="3" spans="1:5" ht="15">
      <c r="A3" s="1"/>
      <c r="B3" s="1"/>
      <c r="C3" s="498"/>
      <c r="D3" s="496"/>
      <c r="E3" s="496" t="s">
        <v>1437</v>
      </c>
    </row>
    <row r="4" spans="1:2" ht="15">
      <c r="A4" s="1"/>
      <c r="B4" s="1"/>
    </row>
    <row r="5" spans="1:5" ht="31.5" customHeight="1">
      <c r="A5" s="537" t="s">
        <v>1262</v>
      </c>
      <c r="B5" s="537"/>
      <c r="C5" s="537"/>
      <c r="D5" s="537"/>
      <c r="E5" s="537"/>
    </row>
    <row r="6" spans="1:3" ht="18.75" customHeight="1">
      <c r="A6" s="523" t="s">
        <v>1440</v>
      </c>
      <c r="B6" s="523"/>
      <c r="C6" s="523"/>
    </row>
    <row r="7" spans="1:2" ht="15.75" thickBot="1">
      <c r="A7" s="4"/>
      <c r="B7" s="4"/>
    </row>
    <row r="8" spans="1:5" ht="16.5" thickBot="1">
      <c r="A8" s="540" t="s">
        <v>88</v>
      </c>
      <c r="B8" s="540" t="s">
        <v>89</v>
      </c>
      <c r="C8" s="542" t="s">
        <v>210</v>
      </c>
      <c r="D8" s="543"/>
      <c r="E8" s="543"/>
    </row>
    <row r="9" spans="1:5" ht="57.75" customHeight="1" thickBot="1">
      <c r="A9" s="541"/>
      <c r="B9" s="541"/>
      <c r="C9" s="499" t="s">
        <v>640</v>
      </c>
      <c r="D9" s="499" t="s">
        <v>641</v>
      </c>
      <c r="E9" s="499" t="s">
        <v>642</v>
      </c>
    </row>
    <row r="10" spans="1:5" ht="24" customHeight="1" thickBot="1">
      <c r="A10" s="13" t="s">
        <v>220</v>
      </c>
      <c r="B10" s="12" t="s">
        <v>39</v>
      </c>
      <c r="C10" s="500">
        <f>C24</f>
        <v>13247787.98999995</v>
      </c>
      <c r="D10" s="500">
        <f>D24</f>
        <v>0</v>
      </c>
      <c r="E10" s="500">
        <f>E24</f>
        <v>0</v>
      </c>
    </row>
    <row r="11" spans="1:3" ht="16.5" customHeight="1" hidden="1" thickBot="1">
      <c r="A11" s="13" t="s">
        <v>41</v>
      </c>
      <c r="B11" s="12" t="s">
        <v>40</v>
      </c>
      <c r="C11" s="491">
        <f>C18</f>
        <v>0</v>
      </c>
    </row>
    <row r="12" spans="1:3" ht="32.25" customHeight="1" hidden="1" thickBot="1">
      <c r="A12" s="8" t="s">
        <v>43</v>
      </c>
      <c r="B12" s="14" t="s">
        <v>42</v>
      </c>
      <c r="C12" s="494">
        <v>0</v>
      </c>
    </row>
    <row r="13" spans="1:3" ht="32.25" customHeight="1" hidden="1" thickBot="1">
      <c r="A13" s="8" t="s">
        <v>45</v>
      </c>
      <c r="B13" s="14" t="s">
        <v>44</v>
      </c>
      <c r="C13" s="494">
        <v>0</v>
      </c>
    </row>
    <row r="14" spans="1:3" ht="32.25" customHeight="1" hidden="1" thickBot="1">
      <c r="A14" s="8" t="s">
        <v>47</v>
      </c>
      <c r="B14" s="14" t="s">
        <v>46</v>
      </c>
      <c r="C14" s="494">
        <v>0</v>
      </c>
    </row>
    <row r="15" spans="1:3" ht="32.25" customHeight="1" hidden="1" thickBot="1">
      <c r="A15" s="8" t="s">
        <v>299</v>
      </c>
      <c r="B15" s="14" t="s">
        <v>298</v>
      </c>
      <c r="C15" s="494">
        <v>0</v>
      </c>
    </row>
    <row r="16" spans="1:3" ht="32.25" customHeight="1" hidden="1" thickBot="1">
      <c r="A16" s="8" t="s">
        <v>301</v>
      </c>
      <c r="B16" s="14" t="s">
        <v>300</v>
      </c>
      <c r="C16" s="494">
        <v>0</v>
      </c>
    </row>
    <row r="17" spans="1:3" ht="48" customHeight="1" hidden="1" thickBot="1">
      <c r="A17" s="13" t="s">
        <v>303</v>
      </c>
      <c r="B17" s="12" t="s">
        <v>302</v>
      </c>
      <c r="C17" s="491">
        <f>C19</f>
        <v>0</v>
      </c>
    </row>
    <row r="18" spans="1:3" ht="48" customHeight="1" hidden="1" thickBot="1">
      <c r="A18" s="13" t="s">
        <v>68</v>
      </c>
      <c r="B18" s="12" t="s">
        <v>67</v>
      </c>
      <c r="C18" s="491">
        <f>C20</f>
        <v>0</v>
      </c>
    </row>
    <row r="19" spans="1:3" ht="63.75" customHeight="1" hidden="1" thickBot="1">
      <c r="A19" s="8" t="s">
        <v>222</v>
      </c>
      <c r="B19" s="14" t="s">
        <v>221</v>
      </c>
      <c r="C19" s="494">
        <v>0</v>
      </c>
    </row>
    <row r="20" spans="1:3" ht="48" customHeight="1" hidden="1" thickBot="1">
      <c r="A20" s="8" t="s">
        <v>314</v>
      </c>
      <c r="B20" s="14" t="s">
        <v>313</v>
      </c>
      <c r="C20" s="494">
        <v>0</v>
      </c>
    </row>
    <row r="21" spans="1:3" ht="32.25" customHeight="1" hidden="1" thickBot="1">
      <c r="A21" s="8" t="s">
        <v>259</v>
      </c>
      <c r="B21" s="14" t="s">
        <v>258</v>
      </c>
      <c r="C21" s="494">
        <v>0</v>
      </c>
    </row>
    <row r="22" spans="1:3" ht="32.25" customHeight="1" hidden="1" thickBot="1">
      <c r="A22" s="8" t="s">
        <v>4</v>
      </c>
      <c r="B22" s="14" t="s">
        <v>260</v>
      </c>
      <c r="C22" s="494">
        <v>0</v>
      </c>
    </row>
    <row r="23" spans="1:3" ht="48" customHeight="1" hidden="1" thickBot="1">
      <c r="A23" s="8" t="s">
        <v>6</v>
      </c>
      <c r="B23" s="14" t="s">
        <v>5</v>
      </c>
      <c r="C23" s="494">
        <v>0</v>
      </c>
    </row>
    <row r="24" spans="1:5" ht="25.5" customHeight="1" thickBot="1">
      <c r="A24" s="13" t="s">
        <v>8</v>
      </c>
      <c r="B24" s="12" t="s">
        <v>7</v>
      </c>
      <c r="C24" s="500">
        <f>C25+C26</f>
        <v>13247787.98999995</v>
      </c>
      <c r="D24" s="500">
        <f>D25+D26</f>
        <v>0</v>
      </c>
      <c r="E24" s="500">
        <f>E25+E26</f>
        <v>0</v>
      </c>
    </row>
    <row r="25" spans="1:5" ht="24" customHeight="1" thickBot="1">
      <c r="A25" s="9" t="s">
        <v>10</v>
      </c>
      <c r="B25" s="11" t="s">
        <v>9</v>
      </c>
      <c r="C25" s="494">
        <v>-371461254.1</v>
      </c>
      <c r="D25" s="494">
        <v>-311335063.27</v>
      </c>
      <c r="E25" s="494">
        <v>-303651901.54</v>
      </c>
    </row>
    <row r="26" spans="1:5" ht="19.5" customHeight="1" thickBot="1">
      <c r="A26" s="8" t="s">
        <v>12</v>
      </c>
      <c r="B26" s="14" t="s">
        <v>11</v>
      </c>
      <c r="C26" s="495">
        <v>384709042.09</v>
      </c>
      <c r="D26" s="494">
        <v>311335063.27</v>
      </c>
      <c r="E26" s="494">
        <v>303651901.54</v>
      </c>
    </row>
    <row r="27" spans="1:5" ht="36" customHeight="1" thickBot="1">
      <c r="A27" s="13" t="s">
        <v>14</v>
      </c>
      <c r="B27" s="12" t="s">
        <v>13</v>
      </c>
      <c r="C27" s="491">
        <f>C25</f>
        <v>-371461254.1</v>
      </c>
      <c r="D27" s="491">
        <f>D25</f>
        <v>-311335063.27</v>
      </c>
      <c r="E27" s="491">
        <f>E25</f>
        <v>-303651901.54</v>
      </c>
    </row>
    <row r="28" spans="1:5" ht="36" customHeight="1" thickBot="1">
      <c r="A28" s="13" t="s">
        <v>273</v>
      </c>
      <c r="B28" s="12" t="s">
        <v>272</v>
      </c>
      <c r="C28" s="491">
        <f>C25</f>
        <v>-371461254.1</v>
      </c>
      <c r="D28" s="491">
        <f>D25</f>
        <v>-311335063.27</v>
      </c>
      <c r="E28" s="491">
        <f>E25</f>
        <v>-303651901.54</v>
      </c>
    </row>
    <row r="29" spans="1:5" ht="36" customHeight="1" thickBot="1">
      <c r="A29" s="13" t="s">
        <v>275</v>
      </c>
      <c r="B29" s="12" t="s">
        <v>274</v>
      </c>
      <c r="C29" s="491">
        <f aca="true" t="shared" si="0" ref="C29:E30">C25</f>
        <v>-371461254.1</v>
      </c>
      <c r="D29" s="491">
        <f t="shared" si="0"/>
        <v>-311335063.27</v>
      </c>
      <c r="E29" s="491">
        <f t="shared" si="0"/>
        <v>-303651901.54</v>
      </c>
    </row>
    <row r="30" spans="1:5" ht="36" customHeight="1" thickBot="1">
      <c r="A30" s="13" t="s">
        <v>277</v>
      </c>
      <c r="B30" s="12" t="s">
        <v>276</v>
      </c>
      <c r="C30" s="491">
        <f t="shared" si="0"/>
        <v>384709042.09</v>
      </c>
      <c r="D30" s="491">
        <f t="shared" si="0"/>
        <v>311335063.27</v>
      </c>
      <c r="E30" s="491">
        <f t="shared" si="0"/>
        <v>303651901.54</v>
      </c>
    </row>
    <row r="31" spans="1:5" ht="36" customHeight="1" thickBot="1">
      <c r="A31" s="13" t="s">
        <v>279</v>
      </c>
      <c r="B31" s="12" t="s">
        <v>278</v>
      </c>
      <c r="C31" s="501">
        <f>C26</f>
        <v>384709042.09</v>
      </c>
      <c r="D31" s="501">
        <f>D26</f>
        <v>311335063.27</v>
      </c>
      <c r="E31" s="501">
        <f>E26</f>
        <v>303651901.54</v>
      </c>
    </row>
    <row r="32" spans="1:5" ht="36" customHeight="1">
      <c r="A32" s="58" t="s">
        <v>87</v>
      </c>
      <c r="B32" s="187" t="s">
        <v>86</v>
      </c>
      <c r="C32" s="502">
        <f>C26</f>
        <v>384709042.09</v>
      </c>
      <c r="D32" s="502">
        <f>D26</f>
        <v>311335063.27</v>
      </c>
      <c r="E32" s="502">
        <f>E26</f>
        <v>303651901.54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="60" zoomScaleNormal="80" workbookViewId="0" topLeftCell="A7">
      <selection activeCell="D31" sqref="D31"/>
    </sheetView>
  </sheetViews>
  <sheetFormatPr defaultColWidth="9.140625" defaultRowHeight="12.75"/>
  <cols>
    <col min="1" max="1" width="9.7109375" style="123" customWidth="1"/>
    <col min="2" max="2" width="29.57421875" style="123" customWidth="1"/>
    <col min="3" max="3" width="49.8515625" style="123" customWidth="1"/>
    <col min="4" max="4" width="24.28125" style="82" customWidth="1"/>
    <col min="5" max="5" width="21.57421875" style="82" customWidth="1"/>
    <col min="6" max="6" width="23.28125" style="82" customWidth="1"/>
    <col min="7" max="16384" width="9.140625" style="123" customWidth="1"/>
  </cols>
  <sheetData>
    <row r="1" spans="1:6" ht="15">
      <c r="A1" s="1"/>
      <c r="B1" s="1"/>
      <c r="C1" s="332"/>
      <c r="F1" s="496" t="s">
        <v>186</v>
      </c>
    </row>
    <row r="2" spans="2:6" ht="15.75">
      <c r="B2" s="10"/>
      <c r="C2" s="525" t="s">
        <v>113</v>
      </c>
      <c r="D2" s="525"/>
      <c r="E2" s="525"/>
      <c r="F2" s="525"/>
    </row>
    <row r="3" spans="1:6" ht="15">
      <c r="A3" s="1"/>
      <c r="C3" s="332"/>
      <c r="D3" s="539" t="s">
        <v>1437</v>
      </c>
      <c r="E3" s="539"/>
      <c r="F3" s="539"/>
    </row>
    <row r="4" spans="1:3" ht="15">
      <c r="A4" s="4"/>
      <c r="B4" s="4"/>
      <c r="C4" s="4"/>
    </row>
    <row r="5" spans="1:6" ht="68.25" customHeight="1">
      <c r="A5" s="537" t="s">
        <v>1263</v>
      </c>
      <c r="B5" s="537"/>
      <c r="C5" s="537"/>
      <c r="D5" s="537"/>
      <c r="E5" s="537"/>
      <c r="F5" s="537"/>
    </row>
    <row r="6" spans="1:5" ht="18.75" customHeight="1">
      <c r="A6" s="523" t="s">
        <v>1442</v>
      </c>
      <c r="B6" s="523"/>
      <c r="C6" s="523"/>
      <c r="D6" s="523"/>
      <c r="E6" s="497"/>
    </row>
    <row r="7" spans="1:4" ht="16.5" thickBot="1">
      <c r="A7" s="3"/>
      <c r="B7" s="4"/>
      <c r="C7" s="4"/>
      <c r="D7" s="492"/>
    </row>
    <row r="8" spans="1:6" ht="36.75" customHeight="1" thickBot="1">
      <c r="A8" s="548" t="s">
        <v>188</v>
      </c>
      <c r="B8" s="549"/>
      <c r="C8" s="550" t="s">
        <v>280</v>
      </c>
      <c r="D8" s="546" t="s">
        <v>876</v>
      </c>
      <c r="E8" s="546" t="s">
        <v>1046</v>
      </c>
      <c r="F8" s="546" t="s">
        <v>1264</v>
      </c>
    </row>
    <row r="9" spans="1:6" ht="83.25" customHeight="1" thickBot="1">
      <c r="A9" s="5" t="s">
        <v>187</v>
      </c>
      <c r="B9" s="6" t="s">
        <v>178</v>
      </c>
      <c r="C9" s="551"/>
      <c r="D9" s="547"/>
      <c r="E9" s="547"/>
      <c r="F9" s="547"/>
    </row>
    <row r="10" spans="1:6" ht="16.5" thickBot="1">
      <c r="A10" s="7">
        <v>1</v>
      </c>
      <c r="B10" s="6">
        <v>2</v>
      </c>
      <c r="C10" s="6">
        <v>3</v>
      </c>
      <c r="D10" s="493">
        <v>4</v>
      </c>
      <c r="E10" s="493">
        <v>5</v>
      </c>
      <c r="F10" s="493">
        <v>6</v>
      </c>
    </row>
    <row r="11" spans="1:6" ht="21" customHeight="1" thickBot="1">
      <c r="A11" s="130" t="s">
        <v>114</v>
      </c>
      <c r="B11" s="544" t="s">
        <v>185</v>
      </c>
      <c r="C11" s="545"/>
      <c r="D11" s="545"/>
      <c r="E11" s="545"/>
      <c r="F11" s="545"/>
    </row>
    <row r="12" spans="1:6" ht="35.25" customHeight="1" thickBot="1">
      <c r="A12" s="59" t="s">
        <v>114</v>
      </c>
      <c r="B12" s="59" t="s">
        <v>19</v>
      </c>
      <c r="C12" s="60" t="s">
        <v>39</v>
      </c>
      <c r="D12" s="491">
        <f>D26</f>
        <v>13247787.98999995</v>
      </c>
      <c r="E12" s="491">
        <f>SUM(E27:E28)</f>
        <v>0</v>
      </c>
      <c r="F12" s="491">
        <f>SUM(F27:F28)</f>
        <v>0</v>
      </c>
    </row>
    <row r="13" spans="1:4" ht="51" customHeight="1" hidden="1" thickBot="1">
      <c r="A13" s="13" t="s">
        <v>114</v>
      </c>
      <c r="B13" s="13" t="s">
        <v>41</v>
      </c>
      <c r="C13" s="12" t="s">
        <v>40</v>
      </c>
      <c r="D13" s="491">
        <v>0</v>
      </c>
    </row>
    <row r="14" spans="1:4" ht="51" customHeight="1" hidden="1" thickBot="1">
      <c r="A14" s="13" t="s">
        <v>114</v>
      </c>
      <c r="B14" s="13" t="s">
        <v>43</v>
      </c>
      <c r="C14" s="12" t="s">
        <v>42</v>
      </c>
      <c r="D14" s="491">
        <v>0</v>
      </c>
    </row>
    <row r="15" spans="1:4" ht="51" customHeight="1" hidden="1" thickBot="1">
      <c r="A15" s="13" t="s">
        <v>114</v>
      </c>
      <c r="B15" s="13" t="s">
        <v>45</v>
      </c>
      <c r="C15" s="12" t="s">
        <v>44</v>
      </c>
      <c r="D15" s="491">
        <v>0</v>
      </c>
    </row>
    <row r="16" spans="1:4" ht="35.25" customHeight="1" hidden="1" thickBot="1">
      <c r="A16" s="13" t="s">
        <v>114</v>
      </c>
      <c r="B16" s="13" t="s">
        <v>47</v>
      </c>
      <c r="C16" s="12" t="s">
        <v>46</v>
      </c>
      <c r="D16" s="491">
        <v>0</v>
      </c>
    </row>
    <row r="17" spans="1:4" ht="34.5" customHeight="1" hidden="1" thickBot="1">
      <c r="A17" s="13" t="s">
        <v>114</v>
      </c>
      <c r="B17" s="13" t="s">
        <v>299</v>
      </c>
      <c r="C17" s="12" t="s">
        <v>298</v>
      </c>
      <c r="D17" s="491">
        <v>0</v>
      </c>
    </row>
    <row r="18" spans="1:4" ht="37.5" customHeight="1" hidden="1" thickBot="1">
      <c r="A18" s="13" t="s">
        <v>114</v>
      </c>
      <c r="B18" s="13" t="s">
        <v>301</v>
      </c>
      <c r="C18" s="12" t="s">
        <v>300</v>
      </c>
      <c r="D18" s="491">
        <v>0</v>
      </c>
    </row>
    <row r="19" spans="1:4" ht="51.75" customHeight="1" hidden="1" thickBot="1">
      <c r="A19" s="13" t="s">
        <v>114</v>
      </c>
      <c r="B19" s="13" t="s">
        <v>303</v>
      </c>
      <c r="C19" s="12" t="s">
        <v>302</v>
      </c>
      <c r="D19" s="491">
        <v>0</v>
      </c>
    </row>
    <row r="20" spans="1:4" ht="95.25" customHeight="1" hidden="1" thickBot="1">
      <c r="A20" s="13" t="s">
        <v>114</v>
      </c>
      <c r="B20" s="13" t="s">
        <v>68</v>
      </c>
      <c r="C20" s="12" t="s">
        <v>67</v>
      </c>
      <c r="D20" s="491">
        <v>0</v>
      </c>
    </row>
    <row r="21" spans="1:4" ht="95.25" customHeight="1" hidden="1" thickBot="1">
      <c r="A21" s="13" t="s">
        <v>114</v>
      </c>
      <c r="B21" s="13" t="s">
        <v>222</v>
      </c>
      <c r="C21" s="12" t="s">
        <v>221</v>
      </c>
      <c r="D21" s="491">
        <v>0</v>
      </c>
    </row>
    <row r="22" spans="1:4" ht="95.25" customHeight="1" hidden="1" thickBot="1">
      <c r="A22" s="13" t="s">
        <v>114</v>
      </c>
      <c r="B22" s="13" t="s">
        <v>314</v>
      </c>
      <c r="C22" s="12" t="s">
        <v>313</v>
      </c>
      <c r="D22" s="491">
        <v>0</v>
      </c>
    </row>
    <row r="23" spans="1:4" ht="48" customHeight="1" hidden="1" thickBot="1">
      <c r="A23" s="13" t="s">
        <v>114</v>
      </c>
      <c r="B23" s="13" t="s">
        <v>259</v>
      </c>
      <c r="C23" s="12" t="s">
        <v>258</v>
      </c>
      <c r="D23" s="491">
        <v>0</v>
      </c>
    </row>
    <row r="24" spans="1:4" ht="63.75" customHeight="1" hidden="1" thickBot="1">
      <c r="A24" s="13" t="s">
        <v>114</v>
      </c>
      <c r="B24" s="13" t="s">
        <v>4</v>
      </c>
      <c r="C24" s="12" t="s">
        <v>260</v>
      </c>
      <c r="D24" s="491">
        <v>0</v>
      </c>
    </row>
    <row r="25" spans="1:4" ht="79.5" customHeight="1" hidden="1" thickBot="1">
      <c r="A25" s="13" t="s">
        <v>114</v>
      </c>
      <c r="B25" s="13" t="s">
        <v>6</v>
      </c>
      <c r="C25" s="12" t="s">
        <v>5</v>
      </c>
      <c r="D25" s="491">
        <v>0</v>
      </c>
    </row>
    <row r="26" spans="1:6" ht="16.5" thickBot="1">
      <c r="A26" s="13" t="s">
        <v>114</v>
      </c>
      <c r="B26" s="13" t="s">
        <v>20</v>
      </c>
      <c r="C26" s="12" t="s">
        <v>7</v>
      </c>
      <c r="D26" s="491">
        <f>D27+D28</f>
        <v>13247787.98999995</v>
      </c>
      <c r="E26" s="491">
        <f>SUM(E27:E28)</f>
        <v>0</v>
      </c>
      <c r="F26" s="491">
        <f>SUM(F27:F28)</f>
        <v>0</v>
      </c>
    </row>
    <row r="27" spans="1:6" ht="16.5" thickBot="1">
      <c r="A27" s="8" t="s">
        <v>114</v>
      </c>
      <c r="B27" s="9" t="s">
        <v>21</v>
      </c>
      <c r="C27" s="11" t="s">
        <v>9</v>
      </c>
      <c r="D27" s="494">
        <v>-371461254.1</v>
      </c>
      <c r="E27" s="494">
        <v>-311335063.27</v>
      </c>
      <c r="F27" s="494">
        <v>-303651901.54</v>
      </c>
    </row>
    <row r="28" spans="1:6" ht="16.5" thickBot="1">
      <c r="A28" s="8" t="s">
        <v>114</v>
      </c>
      <c r="B28" s="8" t="s">
        <v>22</v>
      </c>
      <c r="C28" s="14" t="s">
        <v>11</v>
      </c>
      <c r="D28" s="495">
        <v>384709042.09</v>
      </c>
      <c r="E28" s="494">
        <v>311335063.27</v>
      </c>
      <c r="F28" s="494">
        <v>303651901.54</v>
      </c>
    </row>
    <row r="29" spans="1:6" ht="32.25" thickBot="1">
      <c r="A29" s="13" t="s">
        <v>114</v>
      </c>
      <c r="B29" s="13" t="s">
        <v>23</v>
      </c>
      <c r="C29" s="12" t="s">
        <v>13</v>
      </c>
      <c r="D29" s="491">
        <f>D27</f>
        <v>-371461254.1</v>
      </c>
      <c r="E29" s="491">
        <f>SUM(E27)</f>
        <v>-311335063.27</v>
      </c>
      <c r="F29" s="491">
        <f>SUM(F27)</f>
        <v>-303651901.54</v>
      </c>
    </row>
    <row r="30" spans="1:6" ht="32.25" thickBot="1">
      <c r="A30" s="13" t="s">
        <v>114</v>
      </c>
      <c r="B30" s="13" t="s">
        <v>24</v>
      </c>
      <c r="C30" s="12" t="s">
        <v>272</v>
      </c>
      <c r="D30" s="491">
        <f>D27</f>
        <v>-371461254.1</v>
      </c>
      <c r="E30" s="491">
        <f>SUM(E27)</f>
        <v>-311335063.27</v>
      </c>
      <c r="F30" s="491">
        <f>SUM(F27)</f>
        <v>-303651901.54</v>
      </c>
    </row>
    <row r="31" spans="1:6" ht="32.25" thickBot="1">
      <c r="A31" s="13" t="s">
        <v>114</v>
      </c>
      <c r="B31" s="13" t="s">
        <v>123</v>
      </c>
      <c r="C31" s="12" t="s">
        <v>274</v>
      </c>
      <c r="D31" s="491">
        <f>D27</f>
        <v>-371461254.1</v>
      </c>
      <c r="E31" s="491">
        <f>SUM(E29)</f>
        <v>-311335063.27</v>
      </c>
      <c r="F31" s="491">
        <f>SUM(F29)</f>
        <v>-303651901.54</v>
      </c>
    </row>
    <row r="32" spans="1:6" ht="32.25" thickBot="1">
      <c r="A32" s="13" t="s">
        <v>114</v>
      </c>
      <c r="B32" s="13" t="s">
        <v>124</v>
      </c>
      <c r="C32" s="12" t="s">
        <v>276</v>
      </c>
      <c r="D32" s="491">
        <f>D28</f>
        <v>384709042.09</v>
      </c>
      <c r="E32" s="491">
        <f>SUM(E28)</f>
        <v>311335063.27</v>
      </c>
      <c r="F32" s="491">
        <f>SUM(F28)</f>
        <v>303651901.54</v>
      </c>
    </row>
    <row r="33" spans="1:6" ht="32.25" thickBot="1">
      <c r="A33" s="13" t="s">
        <v>114</v>
      </c>
      <c r="B33" s="13" t="s">
        <v>125</v>
      </c>
      <c r="C33" s="12" t="s">
        <v>278</v>
      </c>
      <c r="D33" s="491">
        <f>D28</f>
        <v>384709042.09</v>
      </c>
      <c r="E33" s="491">
        <f>SUM(E28)</f>
        <v>311335063.27</v>
      </c>
      <c r="F33" s="491">
        <f>SUM(F28)</f>
        <v>303651901.54</v>
      </c>
    </row>
    <row r="34" spans="1:6" ht="32.25" thickBot="1">
      <c r="A34" s="13" t="s">
        <v>114</v>
      </c>
      <c r="B34" s="13" t="s">
        <v>126</v>
      </c>
      <c r="C34" s="12" t="s">
        <v>86</v>
      </c>
      <c r="D34" s="491">
        <f>D28</f>
        <v>384709042.09</v>
      </c>
      <c r="E34" s="491">
        <f>SUM(E28)</f>
        <v>311335063.27</v>
      </c>
      <c r="F34" s="491">
        <f>SUM(F28)</f>
        <v>303651901.54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4"/>
  <sheetViews>
    <sheetView view="pageBreakPreview" zoomScale="70" zoomScaleNormal="80" zoomScaleSheetLayoutView="70" workbookViewId="0" topLeftCell="A97">
      <selection activeCell="K100" sqref="K100"/>
    </sheetView>
  </sheetViews>
  <sheetFormatPr defaultColWidth="9.140625" defaultRowHeight="12.75"/>
  <cols>
    <col min="1" max="1" width="70.00390625" style="123" customWidth="1"/>
    <col min="2" max="2" width="16.140625" style="123" customWidth="1"/>
    <col min="3" max="3" width="11.57421875" style="123" customWidth="1"/>
    <col min="4" max="4" width="0.5625" style="123" hidden="1" customWidth="1"/>
    <col min="5" max="5" width="17.140625" style="123" customWidth="1"/>
    <col min="6" max="6" width="17.140625" style="394" hidden="1" customWidth="1"/>
    <col min="7" max="7" width="16.7109375" style="123" hidden="1" customWidth="1"/>
    <col min="8" max="8" width="17.8515625" style="123" customWidth="1"/>
    <col min="9" max="9" width="15.57421875" style="123" bestFit="1" customWidth="1"/>
    <col min="10" max="11" width="9.140625" style="123" customWidth="1"/>
    <col min="12" max="12" width="11.57421875" style="123" bestFit="1" customWidth="1"/>
    <col min="13" max="16384" width="9.140625" style="123" customWidth="1"/>
  </cols>
  <sheetData>
    <row r="1" spans="1:6" ht="12.75" customHeight="1">
      <c r="A1" s="525" t="s">
        <v>156</v>
      </c>
      <c r="B1" s="525"/>
      <c r="C1" s="525"/>
      <c r="D1" s="525"/>
      <c r="E1" s="525"/>
      <c r="F1" s="393"/>
    </row>
    <row r="2" spans="1:6" ht="12.75" customHeight="1">
      <c r="A2" s="525" t="s">
        <v>113</v>
      </c>
      <c r="B2" s="525"/>
      <c r="C2" s="525"/>
      <c r="D2" s="525"/>
      <c r="E2" s="525"/>
      <c r="F2" s="393"/>
    </row>
    <row r="3" spans="1:6" ht="15.75">
      <c r="A3" s="525" t="s">
        <v>1441</v>
      </c>
      <c r="B3" s="525"/>
      <c r="C3" s="525"/>
      <c r="D3" s="525"/>
      <c r="E3" s="525"/>
      <c r="F3" s="393"/>
    </row>
    <row r="4" ht="15">
      <c r="B4" s="2"/>
    </row>
    <row r="5" spans="1:6" ht="93.75" customHeight="1">
      <c r="A5" s="537" t="s">
        <v>1265</v>
      </c>
      <c r="B5" s="537"/>
      <c r="C5" s="537"/>
      <c r="D5" s="537"/>
      <c r="E5" s="537"/>
      <c r="F5" s="393"/>
    </row>
    <row r="6" spans="1:6" ht="15.75">
      <c r="A6" s="523" t="s">
        <v>1443</v>
      </c>
      <c r="B6" s="523"/>
      <c r="C6" s="523"/>
      <c r="D6" s="523"/>
      <c r="E6" s="523"/>
      <c r="F6" s="393"/>
    </row>
    <row r="7" spans="1:2" ht="12.75">
      <c r="A7" s="4"/>
      <c r="B7" s="163"/>
    </row>
    <row r="8" spans="1:6" ht="37.5" customHeight="1">
      <c r="A8" s="552" t="s">
        <v>159</v>
      </c>
      <c r="B8" s="552" t="s">
        <v>312</v>
      </c>
      <c r="C8" s="552" t="s">
        <v>318</v>
      </c>
      <c r="D8" s="552" t="s">
        <v>1266</v>
      </c>
      <c r="E8" s="552"/>
      <c r="F8" s="393"/>
    </row>
    <row r="9" spans="1:6" ht="30" customHeight="1">
      <c r="A9" s="552"/>
      <c r="B9" s="552"/>
      <c r="C9" s="552"/>
      <c r="D9" s="213" t="s">
        <v>228</v>
      </c>
      <c r="E9" s="214" t="s">
        <v>229</v>
      </c>
      <c r="F9" s="395" t="s">
        <v>1471</v>
      </c>
    </row>
    <row r="10" spans="1:6" ht="16.5" customHeight="1">
      <c r="A10" s="215">
        <v>1</v>
      </c>
      <c r="B10" s="215">
        <v>2</v>
      </c>
      <c r="C10" s="215">
        <v>3</v>
      </c>
      <c r="D10" s="215">
        <v>4</v>
      </c>
      <c r="E10" s="215">
        <v>5</v>
      </c>
      <c r="F10" s="396">
        <v>5</v>
      </c>
    </row>
    <row r="11" spans="1:8" ht="47.25">
      <c r="A11" s="152" t="s">
        <v>656</v>
      </c>
      <c r="B11" s="23" t="s">
        <v>340</v>
      </c>
      <c r="C11" s="121"/>
      <c r="D11" s="157">
        <f>D12</f>
        <v>-816000</v>
      </c>
      <c r="E11" s="157">
        <f>E12+E15</f>
        <v>1189309.5</v>
      </c>
      <c r="F11" s="397">
        <f>F12+F15</f>
        <v>998827.09</v>
      </c>
      <c r="H11" s="439"/>
    </row>
    <row r="12" spans="1:8" ht="30" customHeight="1">
      <c r="A12" s="128" t="s">
        <v>1380</v>
      </c>
      <c r="B12" s="20" t="s">
        <v>341</v>
      </c>
      <c r="C12" s="61"/>
      <c r="D12" s="98">
        <f>SUM(D14:D17)</f>
        <v>-816000</v>
      </c>
      <c r="E12" s="98">
        <f>E13</f>
        <v>843718.79</v>
      </c>
      <c r="F12" s="398">
        <f>F13</f>
        <v>698827.09</v>
      </c>
      <c r="H12" s="439"/>
    </row>
    <row r="13" spans="1:8" ht="31.5">
      <c r="A13" s="128" t="s">
        <v>921</v>
      </c>
      <c r="B13" s="20" t="s">
        <v>342</v>
      </c>
      <c r="C13" s="61"/>
      <c r="D13" s="98"/>
      <c r="E13" s="98">
        <f>SUM(E14)</f>
        <v>843718.79</v>
      </c>
      <c r="F13" s="398">
        <f>SUM(F14)</f>
        <v>698827.09</v>
      </c>
      <c r="G13" s="185"/>
      <c r="H13" s="439"/>
    </row>
    <row r="14" spans="1:8" ht="63">
      <c r="A14" s="69" t="s">
        <v>589</v>
      </c>
      <c r="B14" s="21" t="s">
        <v>343</v>
      </c>
      <c r="C14" s="62">
        <v>200</v>
      </c>
      <c r="D14" s="92">
        <v>-360000</v>
      </c>
      <c r="E14" s="135">
        <v>843718.79</v>
      </c>
      <c r="F14" s="399">
        <v>698827.09</v>
      </c>
      <c r="G14" s="136"/>
      <c r="H14" s="439"/>
    </row>
    <row r="15" spans="1:8" ht="31.5">
      <c r="A15" s="128" t="s">
        <v>1381</v>
      </c>
      <c r="B15" s="20" t="s">
        <v>1383</v>
      </c>
      <c r="C15" s="61"/>
      <c r="D15" s="92"/>
      <c r="E15" s="122">
        <f>E17</f>
        <v>345590.71</v>
      </c>
      <c r="F15" s="400">
        <f>F17</f>
        <v>300000</v>
      </c>
      <c r="G15" s="136"/>
      <c r="H15" s="439"/>
    </row>
    <row r="16" spans="1:8" ht="33.75" customHeight="1">
      <c r="A16" s="128" t="s">
        <v>896</v>
      </c>
      <c r="B16" s="20" t="s">
        <v>1382</v>
      </c>
      <c r="C16" s="61"/>
      <c r="D16" s="98"/>
      <c r="E16" s="98">
        <f>SUM(E17)</f>
        <v>345590.71</v>
      </c>
      <c r="F16" s="398">
        <f>SUM(F17)</f>
        <v>300000</v>
      </c>
      <c r="G16" s="136"/>
      <c r="H16" s="439"/>
    </row>
    <row r="17" spans="1:8" ht="61.5" customHeight="1">
      <c r="A17" s="69" t="s">
        <v>590</v>
      </c>
      <c r="B17" s="21" t="s">
        <v>1384</v>
      </c>
      <c r="C17" s="62">
        <v>200</v>
      </c>
      <c r="D17" s="92">
        <v>-456000</v>
      </c>
      <c r="E17" s="135">
        <v>345590.71</v>
      </c>
      <c r="F17" s="399">
        <v>300000</v>
      </c>
      <c r="G17" s="136"/>
      <c r="H17" s="439"/>
    </row>
    <row r="18" spans="1:8" ht="31.5">
      <c r="A18" s="152" t="s">
        <v>883</v>
      </c>
      <c r="B18" s="23" t="s">
        <v>344</v>
      </c>
      <c r="C18" s="216"/>
      <c r="D18" s="157" t="e">
        <f>D19+D25+#REF!+#REF!+#REF!+#REF!</f>
        <v>#REF!</v>
      </c>
      <c r="E18" s="157">
        <f>E19+E25+E46+E49</f>
        <v>44426248.65</v>
      </c>
      <c r="F18" s="397">
        <f>F19+F25+F46+F49</f>
        <v>40670532.309999995</v>
      </c>
      <c r="G18" s="437" t="e">
        <f>E18-#REF!</f>
        <v>#REF!</v>
      </c>
      <c r="H18" s="439"/>
    </row>
    <row r="19" spans="1:8" ht="31.5">
      <c r="A19" s="153" t="s">
        <v>345</v>
      </c>
      <c r="B19" s="20" t="s">
        <v>346</v>
      </c>
      <c r="C19" s="61"/>
      <c r="D19" s="98">
        <f>SUM(D21:D21)</f>
        <v>-47100</v>
      </c>
      <c r="E19" s="98">
        <f>E20+E22</f>
        <v>1370453.76</v>
      </c>
      <c r="F19" s="398">
        <f>F20+F22</f>
        <v>1370453.76</v>
      </c>
      <c r="G19" s="437"/>
      <c r="H19" s="439"/>
    </row>
    <row r="20" spans="1:8" ht="31.5">
      <c r="A20" s="153" t="s">
        <v>347</v>
      </c>
      <c r="B20" s="20" t="s">
        <v>348</v>
      </c>
      <c r="C20" s="61"/>
      <c r="D20" s="98"/>
      <c r="E20" s="98">
        <f>SUM(E21:E21)</f>
        <v>115900</v>
      </c>
      <c r="F20" s="398">
        <f>SUM(F21:F21)</f>
        <v>115900</v>
      </c>
      <c r="G20" s="437"/>
      <c r="H20" s="439"/>
    </row>
    <row r="21" spans="1:8" ht="96" customHeight="1">
      <c r="A21" s="64" t="s">
        <v>949</v>
      </c>
      <c r="B21" s="21" t="s">
        <v>349</v>
      </c>
      <c r="C21" s="62">
        <v>200</v>
      </c>
      <c r="D21" s="92">
        <v>-47100</v>
      </c>
      <c r="E21" s="135">
        <f>145900-30000</f>
        <v>115900</v>
      </c>
      <c r="F21" s="399">
        <f>145900-30000</f>
        <v>115900</v>
      </c>
      <c r="G21" s="437"/>
      <c r="H21" s="439"/>
    </row>
    <row r="22" spans="1:8" ht="31.5">
      <c r="A22" s="217" t="s">
        <v>902</v>
      </c>
      <c r="B22" s="120" t="s">
        <v>897</v>
      </c>
      <c r="C22" s="121"/>
      <c r="D22" s="122"/>
      <c r="E22" s="122">
        <f>SUM(E23:E24)</f>
        <v>1254553.76</v>
      </c>
      <c r="F22" s="400">
        <f>SUM(F23:F24)</f>
        <v>1254553.76</v>
      </c>
      <c r="G22" s="437"/>
      <c r="H22" s="439"/>
    </row>
    <row r="23" spans="1:8" ht="63">
      <c r="A23" s="63" t="s">
        <v>609</v>
      </c>
      <c r="B23" s="21" t="s">
        <v>898</v>
      </c>
      <c r="C23" s="62">
        <v>200</v>
      </c>
      <c r="D23" s="92"/>
      <c r="E23" s="135">
        <v>18540.2</v>
      </c>
      <c r="F23" s="399">
        <v>18540.2</v>
      </c>
      <c r="G23" s="437"/>
      <c r="H23" s="439"/>
    </row>
    <row r="24" spans="1:8" ht="63">
      <c r="A24" s="63" t="s">
        <v>470</v>
      </c>
      <c r="B24" s="21" t="s">
        <v>898</v>
      </c>
      <c r="C24" s="62">
        <v>300</v>
      </c>
      <c r="D24" s="92">
        <v>30000</v>
      </c>
      <c r="E24" s="135">
        <v>1236013.56</v>
      </c>
      <c r="F24" s="399">
        <v>1236013.56</v>
      </c>
      <c r="G24" s="437"/>
      <c r="H24" s="439"/>
    </row>
    <row r="25" spans="1:8" ht="31.5">
      <c r="A25" s="153" t="s">
        <v>350</v>
      </c>
      <c r="B25" s="20" t="s">
        <v>351</v>
      </c>
      <c r="C25" s="61"/>
      <c r="D25" s="98" t="e">
        <f>SUM(D29:D281)</f>
        <v>#REF!</v>
      </c>
      <c r="E25" s="98">
        <f>E26+E28+E44</f>
        <v>31366738.559999995</v>
      </c>
      <c r="F25" s="398">
        <f>F26+F28+F44</f>
        <v>31222640.559999995</v>
      </c>
      <c r="G25" s="437" t="e">
        <f>E25-#REF!</f>
        <v>#REF!</v>
      </c>
      <c r="H25" s="439"/>
    </row>
    <row r="26" spans="1:8" ht="47.25">
      <c r="A26" s="153" t="s">
        <v>352</v>
      </c>
      <c r="B26" s="20" t="s">
        <v>353</v>
      </c>
      <c r="C26" s="61"/>
      <c r="D26" s="98"/>
      <c r="E26" s="98">
        <f>E27</f>
        <v>1298844</v>
      </c>
      <c r="F26" s="398">
        <f>F27</f>
        <v>1298844</v>
      </c>
      <c r="G26" s="437"/>
      <c r="H26" s="439"/>
    </row>
    <row r="27" spans="1:8" ht="78.75">
      <c r="A27" s="63" t="s">
        <v>354</v>
      </c>
      <c r="B27" s="21" t="s">
        <v>355</v>
      </c>
      <c r="C27" s="62">
        <v>100</v>
      </c>
      <c r="D27" s="92">
        <v>1001205</v>
      </c>
      <c r="E27" s="135">
        <v>1298844</v>
      </c>
      <c r="F27" s="399">
        <v>1298844</v>
      </c>
      <c r="G27" s="437"/>
      <c r="H27" s="439"/>
    </row>
    <row r="28" spans="1:8" ht="78.75">
      <c r="A28" s="218" t="s">
        <v>995</v>
      </c>
      <c r="B28" s="120" t="s">
        <v>356</v>
      </c>
      <c r="C28" s="121"/>
      <c r="D28" s="122"/>
      <c r="E28" s="122">
        <f>SUM(E29:E43)</f>
        <v>29505020.159999996</v>
      </c>
      <c r="F28" s="400">
        <f>SUM(F29:F43)</f>
        <v>29360922.159999996</v>
      </c>
      <c r="G28" s="437" t="e">
        <f>E28-#REF!</f>
        <v>#REF!</v>
      </c>
      <c r="H28" s="439"/>
    </row>
    <row r="29" spans="1:8" ht="81" customHeight="1">
      <c r="A29" s="63" t="s">
        <v>760</v>
      </c>
      <c r="B29" s="21" t="s">
        <v>358</v>
      </c>
      <c r="C29" s="62">
        <v>100</v>
      </c>
      <c r="D29" s="92">
        <v>15078984</v>
      </c>
      <c r="E29" s="135">
        <v>19682854.39</v>
      </c>
      <c r="F29" s="399">
        <v>19682854.39</v>
      </c>
      <c r="H29" s="439"/>
    </row>
    <row r="30" spans="1:8" ht="47.25">
      <c r="A30" s="63" t="s">
        <v>591</v>
      </c>
      <c r="B30" s="21" t="s">
        <v>358</v>
      </c>
      <c r="C30" s="62">
        <v>200</v>
      </c>
      <c r="D30" s="92">
        <v>5279911</v>
      </c>
      <c r="E30" s="135">
        <f>1585184.56+21324.95-154.85</f>
        <v>1606354.66</v>
      </c>
      <c r="F30" s="399">
        <f>1585184.56+21324.95-154.85</f>
        <v>1606354.66</v>
      </c>
      <c r="H30" s="439"/>
    </row>
    <row r="31" spans="1:8" ht="32.25" customHeight="1">
      <c r="A31" s="63" t="s">
        <v>1019</v>
      </c>
      <c r="B31" s="21" t="s">
        <v>358</v>
      </c>
      <c r="C31" s="62">
        <v>300</v>
      </c>
      <c r="D31" s="92"/>
      <c r="E31" s="135">
        <v>0</v>
      </c>
      <c r="F31" s="399">
        <v>0</v>
      </c>
      <c r="H31" s="439"/>
    </row>
    <row r="32" spans="1:8" ht="31.5">
      <c r="A32" s="63" t="s">
        <v>357</v>
      </c>
      <c r="B32" s="21" t="s">
        <v>358</v>
      </c>
      <c r="C32" s="62">
        <v>800</v>
      </c>
      <c r="D32" s="92">
        <v>257000</v>
      </c>
      <c r="E32" s="135">
        <v>58000</v>
      </c>
      <c r="F32" s="399">
        <v>58000</v>
      </c>
      <c r="H32" s="439"/>
    </row>
    <row r="33" spans="1:8" ht="82.5" customHeight="1">
      <c r="A33" s="63" t="s">
        <v>975</v>
      </c>
      <c r="B33" s="21" t="s">
        <v>560</v>
      </c>
      <c r="C33" s="62">
        <v>100</v>
      </c>
      <c r="D33" s="92"/>
      <c r="E33" s="135">
        <v>489343.68</v>
      </c>
      <c r="F33" s="399">
        <v>489343.68</v>
      </c>
      <c r="H33" s="439"/>
    </row>
    <row r="34" spans="1:8" ht="78.75">
      <c r="A34" s="63" t="s">
        <v>359</v>
      </c>
      <c r="B34" s="21" t="s">
        <v>360</v>
      </c>
      <c r="C34" s="62">
        <v>100</v>
      </c>
      <c r="D34" s="92">
        <v>644418</v>
      </c>
      <c r="E34" s="135">
        <v>237904.56</v>
      </c>
      <c r="F34" s="399">
        <v>237904.56</v>
      </c>
      <c r="H34" s="439"/>
    </row>
    <row r="35" spans="1:9" ht="47.25">
      <c r="A35" s="63" t="s">
        <v>592</v>
      </c>
      <c r="B35" s="21" t="s">
        <v>360</v>
      </c>
      <c r="C35" s="62">
        <v>200</v>
      </c>
      <c r="D35" s="92">
        <v>422600</v>
      </c>
      <c r="E35" s="135">
        <v>570479</v>
      </c>
      <c r="F35" s="399">
        <v>520479</v>
      </c>
      <c r="H35" s="439"/>
      <c r="I35" s="440"/>
    </row>
    <row r="36" spans="1:8" ht="31.5">
      <c r="A36" s="63" t="s">
        <v>939</v>
      </c>
      <c r="B36" s="21" t="s">
        <v>360</v>
      </c>
      <c r="C36" s="62">
        <v>300</v>
      </c>
      <c r="D36" s="92"/>
      <c r="E36" s="135">
        <v>18130</v>
      </c>
      <c r="F36" s="399">
        <v>18130</v>
      </c>
      <c r="H36" s="439"/>
    </row>
    <row r="37" spans="1:8" ht="79.5" customHeight="1">
      <c r="A37" s="63" t="s">
        <v>547</v>
      </c>
      <c r="B37" s="21" t="s">
        <v>362</v>
      </c>
      <c r="C37" s="62">
        <v>100</v>
      </c>
      <c r="D37" s="92">
        <v>3118930</v>
      </c>
      <c r="E37" s="135">
        <v>4280731.61</v>
      </c>
      <c r="F37" s="399">
        <v>4278731.61</v>
      </c>
      <c r="G37" s="135">
        <v>4278731.61</v>
      </c>
      <c r="H37" s="439"/>
    </row>
    <row r="38" spans="1:8" ht="47.25">
      <c r="A38" s="63" t="s">
        <v>593</v>
      </c>
      <c r="B38" s="21" t="s">
        <v>362</v>
      </c>
      <c r="C38" s="62">
        <v>200</v>
      </c>
      <c r="D38" s="92">
        <v>266570</v>
      </c>
      <c r="E38" s="135">
        <v>865548.65</v>
      </c>
      <c r="F38" s="399">
        <v>773450.65</v>
      </c>
      <c r="G38" s="135">
        <v>773450.65</v>
      </c>
      <c r="H38" s="439"/>
    </row>
    <row r="39" spans="1:8" ht="36.75" customHeight="1">
      <c r="A39" s="63" t="s">
        <v>361</v>
      </c>
      <c r="B39" s="133" t="s">
        <v>362</v>
      </c>
      <c r="C39" s="134">
        <v>800</v>
      </c>
      <c r="D39" s="92"/>
      <c r="E39" s="135"/>
      <c r="F39" s="399"/>
      <c r="G39" s="185"/>
      <c r="H39" s="439"/>
    </row>
    <row r="40" spans="1:8" ht="82.5" customHeight="1">
      <c r="A40" s="63" t="s">
        <v>567</v>
      </c>
      <c r="B40" s="21" t="s">
        <v>364</v>
      </c>
      <c r="C40" s="62">
        <v>100</v>
      </c>
      <c r="D40" s="92">
        <v>1400000</v>
      </c>
      <c r="E40" s="92">
        <v>1150297.21</v>
      </c>
      <c r="F40" s="401">
        <v>1150297.21</v>
      </c>
      <c r="H40" s="439"/>
    </row>
    <row r="41" spans="1:8" ht="47.25">
      <c r="A41" s="63" t="s">
        <v>594</v>
      </c>
      <c r="B41" s="21" t="s">
        <v>364</v>
      </c>
      <c r="C41" s="62">
        <v>200</v>
      </c>
      <c r="D41" s="92"/>
      <c r="E41" s="92">
        <v>239576.4</v>
      </c>
      <c r="F41" s="401">
        <v>239576.4</v>
      </c>
      <c r="H41" s="439"/>
    </row>
    <row r="42" spans="1:8" ht="49.5" customHeight="1">
      <c r="A42" s="221" t="s">
        <v>618</v>
      </c>
      <c r="B42" s="21" t="s">
        <v>1334</v>
      </c>
      <c r="C42" s="62">
        <v>300</v>
      </c>
      <c r="D42" s="92"/>
      <c r="E42" s="135">
        <v>9000</v>
      </c>
      <c r="F42" s="399">
        <v>9000</v>
      </c>
      <c r="H42" s="439"/>
    </row>
    <row r="43" spans="1:8" ht="47.25" customHeight="1">
      <c r="A43" s="63" t="s">
        <v>596</v>
      </c>
      <c r="B43" s="21" t="s">
        <v>366</v>
      </c>
      <c r="C43" s="62">
        <v>200</v>
      </c>
      <c r="D43" s="92">
        <v>302040</v>
      </c>
      <c r="E43" s="135">
        <v>296800</v>
      </c>
      <c r="F43" s="399">
        <v>296800</v>
      </c>
      <c r="H43" s="439"/>
    </row>
    <row r="44" spans="1:8" ht="15.75">
      <c r="A44" s="218" t="s">
        <v>367</v>
      </c>
      <c r="B44" s="120" t="s">
        <v>368</v>
      </c>
      <c r="C44" s="121"/>
      <c r="D44" s="122"/>
      <c r="E44" s="122">
        <f>E45</f>
        <v>562874.4</v>
      </c>
      <c r="F44" s="400">
        <f>F45</f>
        <v>562874.4</v>
      </c>
      <c r="H44" s="439"/>
    </row>
    <row r="45" spans="1:8" ht="63">
      <c r="A45" s="63" t="s">
        <v>597</v>
      </c>
      <c r="B45" s="21" t="s">
        <v>369</v>
      </c>
      <c r="C45" s="62">
        <v>200</v>
      </c>
      <c r="D45" s="92">
        <v>400000</v>
      </c>
      <c r="E45" s="135">
        <v>562874.4</v>
      </c>
      <c r="F45" s="399">
        <v>562874.4</v>
      </c>
      <c r="H45" s="439"/>
    </row>
    <row r="46" spans="1:8" ht="31.5">
      <c r="A46" s="218" t="s">
        <v>370</v>
      </c>
      <c r="B46" s="120" t="s">
        <v>372</v>
      </c>
      <c r="C46" s="121"/>
      <c r="D46" s="122"/>
      <c r="E46" s="122">
        <f>E47</f>
        <v>292970.57</v>
      </c>
      <c r="F46" s="400">
        <f>F47</f>
        <v>292660.23</v>
      </c>
      <c r="G46" s="185" t="e">
        <f>E46-#REF!</f>
        <v>#REF!</v>
      </c>
      <c r="H46" s="439"/>
    </row>
    <row r="47" spans="1:8" ht="47.25" customHeight="1">
      <c r="A47" s="218" t="s">
        <v>371</v>
      </c>
      <c r="B47" s="120" t="s">
        <v>373</v>
      </c>
      <c r="C47" s="121"/>
      <c r="D47" s="122"/>
      <c r="E47" s="122">
        <f>E48</f>
        <v>292970.57</v>
      </c>
      <c r="F47" s="400">
        <f>F48</f>
        <v>292660.23</v>
      </c>
      <c r="G47" s="185" t="e">
        <f>E47-#REF!</f>
        <v>#REF!</v>
      </c>
      <c r="H47" s="439"/>
    </row>
    <row r="48" spans="1:8" ht="81" customHeight="1">
      <c r="A48" s="63" t="s">
        <v>999</v>
      </c>
      <c r="B48" s="21" t="s">
        <v>374</v>
      </c>
      <c r="C48" s="62">
        <v>200</v>
      </c>
      <c r="D48" s="92"/>
      <c r="E48" s="135">
        <v>292970.57</v>
      </c>
      <c r="F48" s="399">
        <v>292660.23</v>
      </c>
      <c r="G48" s="135">
        <v>292660.23</v>
      </c>
      <c r="H48" s="439"/>
    </row>
    <row r="49" spans="1:8" ht="31.5">
      <c r="A49" s="218" t="s">
        <v>940</v>
      </c>
      <c r="B49" s="120" t="s">
        <v>899</v>
      </c>
      <c r="C49" s="121"/>
      <c r="D49" s="92"/>
      <c r="E49" s="122">
        <f>E50</f>
        <v>11396085.76</v>
      </c>
      <c r="F49" s="400">
        <f>F50</f>
        <v>7784777.76</v>
      </c>
      <c r="G49" s="185" t="e">
        <f>E49-#REF!</f>
        <v>#REF!</v>
      </c>
      <c r="H49" s="439"/>
    </row>
    <row r="50" spans="1:8" ht="31.5">
      <c r="A50" s="218" t="s">
        <v>920</v>
      </c>
      <c r="B50" s="120" t="s">
        <v>900</v>
      </c>
      <c r="C50" s="121"/>
      <c r="D50" s="92"/>
      <c r="E50" s="122">
        <f>SUM(E51:E53)</f>
        <v>11396085.76</v>
      </c>
      <c r="F50" s="400">
        <f>SUM(F51:F53)</f>
        <v>7784777.76</v>
      </c>
      <c r="G50" s="185" t="e">
        <f>E50-#REF!</f>
        <v>#REF!</v>
      </c>
      <c r="H50" s="439"/>
    </row>
    <row r="51" spans="1:8" ht="78.75">
      <c r="A51" s="124" t="s">
        <v>966</v>
      </c>
      <c r="B51" s="22" t="s">
        <v>901</v>
      </c>
      <c r="C51" s="96">
        <v>100</v>
      </c>
      <c r="D51" s="97"/>
      <c r="E51" s="135">
        <v>3756619</v>
      </c>
      <c r="F51" s="399">
        <v>3756619</v>
      </c>
      <c r="G51" s="440"/>
      <c r="H51" s="439"/>
    </row>
    <row r="52" spans="1:8" ht="47.25">
      <c r="A52" s="124" t="s">
        <v>964</v>
      </c>
      <c r="B52" s="22" t="s">
        <v>901</v>
      </c>
      <c r="C52" s="62">
        <v>200</v>
      </c>
      <c r="D52" s="92"/>
      <c r="E52" s="135">
        <v>7506466.76</v>
      </c>
      <c r="F52" s="399">
        <v>3895158.76</v>
      </c>
      <c r="G52" s="439">
        <v>3895158.76</v>
      </c>
      <c r="H52" s="439"/>
    </row>
    <row r="53" spans="1:8" ht="31.5">
      <c r="A53" s="124" t="s">
        <v>965</v>
      </c>
      <c r="B53" s="22" t="s">
        <v>901</v>
      </c>
      <c r="C53" s="62">
        <v>800</v>
      </c>
      <c r="D53" s="92"/>
      <c r="E53" s="135">
        <v>133000</v>
      </c>
      <c r="F53" s="399">
        <v>133000</v>
      </c>
      <c r="H53" s="439"/>
    </row>
    <row r="54" spans="1:8" ht="31.5">
      <c r="A54" s="219" t="s">
        <v>657</v>
      </c>
      <c r="B54" s="23" t="s">
        <v>377</v>
      </c>
      <c r="C54" s="216"/>
      <c r="D54" s="157">
        <f>D55</f>
        <v>-1714607.6</v>
      </c>
      <c r="E54" s="157">
        <f>E55+E65+E68</f>
        <v>9159637.8</v>
      </c>
      <c r="F54" s="397">
        <f>F55+F65+F68</f>
        <v>9159637.8</v>
      </c>
      <c r="H54" s="439"/>
    </row>
    <row r="55" spans="1:8" ht="34.5" customHeight="1">
      <c r="A55" s="217" t="s">
        <v>904</v>
      </c>
      <c r="B55" s="20" t="s">
        <v>378</v>
      </c>
      <c r="C55" s="61"/>
      <c r="D55" s="98">
        <f>SUM(D57:D63)</f>
        <v>-1714607.6</v>
      </c>
      <c r="E55" s="98">
        <f>E56</f>
        <v>9089637.8</v>
      </c>
      <c r="F55" s="398">
        <f>F56</f>
        <v>9089637.8</v>
      </c>
      <c r="H55" s="439"/>
    </row>
    <row r="56" spans="1:8" ht="31.5">
      <c r="A56" s="217" t="s">
        <v>903</v>
      </c>
      <c r="B56" s="20" t="s">
        <v>379</v>
      </c>
      <c r="C56" s="61"/>
      <c r="D56" s="98"/>
      <c r="E56" s="98">
        <f>SUM(E57:E64)</f>
        <v>9089637.8</v>
      </c>
      <c r="F56" s="398">
        <f>SUM(F57:F64)</f>
        <v>9089637.8</v>
      </c>
      <c r="H56" s="439"/>
    </row>
    <row r="57" spans="1:8" ht="47.25">
      <c r="A57" s="220" t="s">
        <v>905</v>
      </c>
      <c r="B57" s="21" t="s">
        <v>380</v>
      </c>
      <c r="C57" s="62">
        <v>200</v>
      </c>
      <c r="D57" s="92">
        <v>-1714607.6</v>
      </c>
      <c r="E57" s="135">
        <f>3105606.06-941354.1</f>
        <v>2164251.96</v>
      </c>
      <c r="F57" s="399">
        <f>3105606.06-941354.1</f>
        <v>2164251.96</v>
      </c>
      <c r="H57" s="439"/>
    </row>
    <row r="58" spans="1:8" ht="81.75" customHeight="1">
      <c r="A58" s="220" t="s">
        <v>1226</v>
      </c>
      <c r="B58" s="21" t="s">
        <v>1225</v>
      </c>
      <c r="C58" s="62">
        <v>200</v>
      </c>
      <c r="D58" s="92"/>
      <c r="E58" s="135">
        <v>0</v>
      </c>
      <c r="F58" s="399">
        <v>0</v>
      </c>
      <c r="H58" s="439"/>
    </row>
    <row r="59" spans="1:8" ht="47.25">
      <c r="A59" s="220" t="s">
        <v>906</v>
      </c>
      <c r="B59" s="21" t="s">
        <v>941</v>
      </c>
      <c r="C59" s="62">
        <v>200</v>
      </c>
      <c r="D59" s="92"/>
      <c r="E59" s="135">
        <v>4494799.24</v>
      </c>
      <c r="F59" s="399">
        <v>4494799.24</v>
      </c>
      <c r="H59" s="439"/>
    </row>
    <row r="60" spans="1:8" ht="47.25">
      <c r="A60" s="220" t="s">
        <v>1246</v>
      </c>
      <c r="B60" s="21" t="s">
        <v>941</v>
      </c>
      <c r="C60" s="62">
        <v>400</v>
      </c>
      <c r="D60" s="92"/>
      <c r="E60" s="135">
        <v>349232.5</v>
      </c>
      <c r="F60" s="399">
        <v>349232.5</v>
      </c>
      <c r="H60" s="439"/>
    </row>
    <row r="61" spans="1:8" ht="31.5">
      <c r="A61" s="220" t="s">
        <v>922</v>
      </c>
      <c r="B61" s="21" t="s">
        <v>942</v>
      </c>
      <c r="C61" s="62">
        <v>200</v>
      </c>
      <c r="D61" s="92"/>
      <c r="E61" s="135">
        <v>0</v>
      </c>
      <c r="F61" s="399">
        <v>0</v>
      </c>
      <c r="H61" s="439"/>
    </row>
    <row r="62" spans="1:8" ht="47.25">
      <c r="A62" s="220" t="s">
        <v>989</v>
      </c>
      <c r="B62" s="21" t="s">
        <v>943</v>
      </c>
      <c r="C62" s="62">
        <v>200</v>
      </c>
      <c r="D62" s="92"/>
      <c r="E62" s="135">
        <v>140000</v>
      </c>
      <c r="F62" s="399">
        <v>140000</v>
      </c>
      <c r="H62" s="439"/>
    </row>
    <row r="63" spans="1:8" ht="208.5" customHeight="1">
      <c r="A63" s="220" t="s">
        <v>753</v>
      </c>
      <c r="B63" s="21" t="s">
        <v>751</v>
      </c>
      <c r="C63" s="62">
        <v>500</v>
      </c>
      <c r="D63" s="92"/>
      <c r="E63" s="135">
        <f>1000000+941354.1</f>
        <v>1941354.1</v>
      </c>
      <c r="F63" s="399">
        <f>1000000+941354.1</f>
        <v>1941354.1</v>
      </c>
      <c r="H63" s="439"/>
    </row>
    <row r="64" spans="1:8" ht="81.75" customHeight="1">
      <c r="A64" s="220" t="s">
        <v>1025</v>
      </c>
      <c r="B64" s="21" t="s">
        <v>1020</v>
      </c>
      <c r="C64" s="62">
        <v>200</v>
      </c>
      <c r="D64" s="92"/>
      <c r="E64" s="92"/>
      <c r="F64" s="401"/>
      <c r="H64" s="439"/>
    </row>
    <row r="65" spans="1:8" ht="31.5">
      <c r="A65" s="217" t="s">
        <v>1432</v>
      </c>
      <c r="B65" s="120" t="s">
        <v>630</v>
      </c>
      <c r="C65" s="121"/>
      <c r="D65" s="122"/>
      <c r="E65" s="122">
        <f>E66</f>
        <v>58151.29</v>
      </c>
      <c r="F65" s="400">
        <f>F66</f>
        <v>50000</v>
      </c>
      <c r="H65" s="439"/>
    </row>
    <row r="66" spans="1:8" ht="31.5">
      <c r="A66" s="217" t="s">
        <v>629</v>
      </c>
      <c r="B66" s="120" t="s">
        <v>631</v>
      </c>
      <c r="C66" s="121"/>
      <c r="D66" s="122"/>
      <c r="E66" s="122">
        <f>E67</f>
        <v>58151.29</v>
      </c>
      <c r="F66" s="400">
        <f>F67</f>
        <v>50000</v>
      </c>
      <c r="H66" s="439"/>
    </row>
    <row r="67" spans="1:9" ht="31.5">
      <c r="A67" s="220" t="s">
        <v>907</v>
      </c>
      <c r="B67" s="21" t="s">
        <v>632</v>
      </c>
      <c r="C67" s="62">
        <v>200</v>
      </c>
      <c r="D67" s="92"/>
      <c r="E67" s="135">
        <v>58151.29</v>
      </c>
      <c r="F67" s="399">
        <v>50000</v>
      </c>
      <c r="H67" s="439"/>
      <c r="I67" s="440"/>
    </row>
    <row r="68" spans="1:8" ht="47.25">
      <c r="A68" s="128" t="s">
        <v>1139</v>
      </c>
      <c r="B68" s="20" t="s">
        <v>1343</v>
      </c>
      <c r="C68" s="121"/>
      <c r="D68" s="122"/>
      <c r="E68" s="122">
        <f>E69</f>
        <v>11848.71</v>
      </c>
      <c r="F68" s="400">
        <f>F69</f>
        <v>20000</v>
      </c>
      <c r="H68" s="439"/>
    </row>
    <row r="69" spans="1:8" ht="51" customHeight="1">
      <c r="A69" s="128" t="s">
        <v>1134</v>
      </c>
      <c r="B69" s="20" t="s">
        <v>1344</v>
      </c>
      <c r="C69" s="121"/>
      <c r="D69" s="122"/>
      <c r="E69" s="122">
        <f>SUM(E70:E71)</f>
        <v>11848.71</v>
      </c>
      <c r="F69" s="400">
        <f>SUM(F70:F71)</f>
        <v>20000</v>
      </c>
      <c r="H69" s="439"/>
    </row>
    <row r="70" spans="1:8" ht="63">
      <c r="A70" s="154" t="s">
        <v>1135</v>
      </c>
      <c r="B70" s="22" t="s">
        <v>1345</v>
      </c>
      <c r="C70" s="96">
        <v>200</v>
      </c>
      <c r="D70" s="97"/>
      <c r="E70" s="97">
        <v>0</v>
      </c>
      <c r="F70" s="402">
        <v>0</v>
      </c>
      <c r="H70" s="439"/>
    </row>
    <row r="71" spans="1:9" ht="81.75" customHeight="1">
      <c r="A71" s="154" t="s">
        <v>1136</v>
      </c>
      <c r="B71" s="22" t="s">
        <v>1346</v>
      </c>
      <c r="C71" s="96">
        <v>200</v>
      </c>
      <c r="D71" s="97"/>
      <c r="E71" s="135">
        <v>11848.71</v>
      </c>
      <c r="F71" s="399">
        <v>20000</v>
      </c>
      <c r="H71" s="439"/>
      <c r="I71" s="440"/>
    </row>
    <row r="72" spans="1:8" ht="31.5">
      <c r="A72" s="152" t="s">
        <v>658</v>
      </c>
      <c r="B72" s="23" t="s">
        <v>381</v>
      </c>
      <c r="C72" s="216"/>
      <c r="D72" s="157">
        <f>D73</f>
        <v>0</v>
      </c>
      <c r="E72" s="157">
        <f>E73+E81</f>
        <v>458000</v>
      </c>
      <c r="F72" s="397">
        <f>F73+F81</f>
        <v>458000</v>
      </c>
      <c r="H72" s="439"/>
    </row>
    <row r="73" spans="1:8" ht="31.5">
      <c r="A73" s="153" t="s">
        <v>382</v>
      </c>
      <c r="B73" s="20" t="s">
        <v>383</v>
      </c>
      <c r="C73" s="61"/>
      <c r="D73" s="98">
        <f>SUM(D75:D77)</f>
        <v>0</v>
      </c>
      <c r="E73" s="98">
        <f>E74+E78</f>
        <v>458000</v>
      </c>
      <c r="F73" s="398">
        <f>F74+F78</f>
        <v>458000</v>
      </c>
      <c r="H73" s="439"/>
    </row>
    <row r="74" spans="1:8" ht="31.5">
      <c r="A74" s="153" t="s">
        <v>384</v>
      </c>
      <c r="B74" s="20" t="s">
        <v>385</v>
      </c>
      <c r="C74" s="61"/>
      <c r="D74" s="98"/>
      <c r="E74" s="98">
        <f>SUM(E75:E77)</f>
        <v>30000</v>
      </c>
      <c r="F74" s="398">
        <f>SUM(F75:F77)</f>
        <v>30000</v>
      </c>
      <c r="H74" s="439"/>
    </row>
    <row r="75" spans="1:8" ht="33.75" customHeight="1">
      <c r="A75" s="63" t="s">
        <v>613</v>
      </c>
      <c r="B75" s="21" t="s">
        <v>386</v>
      </c>
      <c r="C75" s="62">
        <v>200</v>
      </c>
      <c r="D75" s="92"/>
      <c r="E75" s="135">
        <v>10000</v>
      </c>
      <c r="F75" s="399">
        <v>10000</v>
      </c>
      <c r="H75" s="439"/>
    </row>
    <row r="76" spans="1:8" ht="47.25">
      <c r="A76" s="63" t="s">
        <v>1387</v>
      </c>
      <c r="B76" s="21" t="s">
        <v>387</v>
      </c>
      <c r="C76" s="62">
        <v>200</v>
      </c>
      <c r="D76" s="92"/>
      <c r="E76" s="135">
        <v>20000</v>
      </c>
      <c r="F76" s="399">
        <v>20000</v>
      </c>
      <c r="H76" s="439"/>
    </row>
    <row r="77" spans="1:8" ht="47.25">
      <c r="A77" s="63" t="s">
        <v>601</v>
      </c>
      <c r="B77" s="21" t="s">
        <v>388</v>
      </c>
      <c r="C77" s="62">
        <v>200</v>
      </c>
      <c r="D77" s="92"/>
      <c r="E77" s="92">
        <v>0</v>
      </c>
      <c r="F77" s="401">
        <v>0</v>
      </c>
      <c r="H77" s="439"/>
    </row>
    <row r="78" spans="1:8" ht="31.5">
      <c r="A78" s="153" t="s">
        <v>925</v>
      </c>
      <c r="B78" s="120" t="s">
        <v>923</v>
      </c>
      <c r="C78" s="121"/>
      <c r="D78" s="122"/>
      <c r="E78" s="122">
        <f>SUM(E79:E84)</f>
        <v>428000</v>
      </c>
      <c r="F78" s="400">
        <f>SUM(F79:F84)</f>
        <v>428000</v>
      </c>
      <c r="H78" s="439"/>
    </row>
    <row r="79" spans="1:8" ht="47.25">
      <c r="A79" s="63" t="s">
        <v>627</v>
      </c>
      <c r="B79" s="21" t="s">
        <v>924</v>
      </c>
      <c r="C79" s="62">
        <v>800</v>
      </c>
      <c r="D79" s="92"/>
      <c r="E79" s="135">
        <v>258000</v>
      </c>
      <c r="F79" s="399">
        <v>258000</v>
      </c>
      <c r="H79" s="439"/>
    </row>
    <row r="80" spans="1:8" ht="117.75" customHeight="1">
      <c r="A80" s="63" t="s">
        <v>1388</v>
      </c>
      <c r="B80" s="21" t="s">
        <v>944</v>
      </c>
      <c r="C80" s="62">
        <v>800</v>
      </c>
      <c r="D80" s="92"/>
      <c r="E80" s="135">
        <v>170000</v>
      </c>
      <c r="F80" s="399">
        <v>170000</v>
      </c>
      <c r="H80" s="439"/>
    </row>
    <row r="81" spans="1:8" ht="31.5">
      <c r="A81" s="153" t="s">
        <v>1379</v>
      </c>
      <c r="B81" s="120" t="s">
        <v>1377</v>
      </c>
      <c r="C81" s="121"/>
      <c r="D81" s="122"/>
      <c r="E81" s="122">
        <f>E82</f>
        <v>0</v>
      </c>
      <c r="F81" s="400">
        <f>F82</f>
        <v>0</v>
      </c>
      <c r="H81" s="439"/>
    </row>
    <row r="82" spans="1:8" ht="33.75" customHeight="1">
      <c r="A82" s="218" t="s">
        <v>1250</v>
      </c>
      <c r="B82" s="120" t="s">
        <v>1378</v>
      </c>
      <c r="C82" s="121"/>
      <c r="D82" s="122"/>
      <c r="E82" s="122">
        <f>E83+E84</f>
        <v>0</v>
      </c>
      <c r="F82" s="400">
        <f>F83+F84</f>
        <v>0</v>
      </c>
      <c r="H82" s="439"/>
    </row>
    <row r="83" spans="1:8" ht="66.75" customHeight="1">
      <c r="A83" s="63" t="s">
        <v>1252</v>
      </c>
      <c r="B83" s="21" t="s">
        <v>1385</v>
      </c>
      <c r="C83" s="62">
        <v>200</v>
      </c>
      <c r="D83" s="92"/>
      <c r="E83" s="92">
        <v>0</v>
      </c>
      <c r="F83" s="401">
        <v>0</v>
      </c>
      <c r="H83" s="439"/>
    </row>
    <row r="84" spans="1:8" ht="80.25" customHeight="1">
      <c r="A84" s="63" t="s">
        <v>1253</v>
      </c>
      <c r="B84" s="21" t="s">
        <v>1386</v>
      </c>
      <c r="C84" s="62">
        <v>200</v>
      </c>
      <c r="D84" s="92"/>
      <c r="E84" s="92">
        <v>0</v>
      </c>
      <c r="F84" s="401">
        <v>0</v>
      </c>
      <c r="H84" s="439"/>
    </row>
    <row r="85" spans="1:8" ht="31.5">
      <c r="A85" s="212" t="s">
        <v>885</v>
      </c>
      <c r="B85" s="23" t="s">
        <v>389</v>
      </c>
      <c r="C85" s="216"/>
      <c r="D85" s="157" t="e">
        <f>D86+#REF!+#REF!</f>
        <v>#REF!</v>
      </c>
      <c r="E85" s="157">
        <f>E86</f>
        <v>69500</v>
      </c>
      <c r="F85" s="397">
        <f>F86</f>
        <v>66000</v>
      </c>
      <c r="H85" s="439"/>
    </row>
    <row r="86" spans="1:8" ht="31.5">
      <c r="A86" s="128" t="s">
        <v>889</v>
      </c>
      <c r="B86" s="20" t="s">
        <v>390</v>
      </c>
      <c r="C86" s="61"/>
      <c r="D86" s="98">
        <f>D100</f>
        <v>0</v>
      </c>
      <c r="E86" s="98">
        <f>E87+E93+E99</f>
        <v>69500</v>
      </c>
      <c r="F86" s="398">
        <f>F87+F93+F99</f>
        <v>66000</v>
      </c>
      <c r="H86" s="439"/>
    </row>
    <row r="87" spans="1:8" ht="31.5">
      <c r="A87" s="128" t="s">
        <v>932</v>
      </c>
      <c r="B87" s="20" t="s">
        <v>391</v>
      </c>
      <c r="C87" s="61"/>
      <c r="D87" s="98"/>
      <c r="E87" s="98">
        <f>SUM(E88:E92)</f>
        <v>11500</v>
      </c>
      <c r="F87" s="398">
        <f>SUM(F88:F92)</f>
        <v>11500</v>
      </c>
      <c r="H87" s="439"/>
    </row>
    <row r="88" spans="1:8" ht="69.75" customHeight="1">
      <c r="A88" s="69" t="s">
        <v>888</v>
      </c>
      <c r="B88" s="21" t="s">
        <v>1347</v>
      </c>
      <c r="C88" s="62">
        <v>200</v>
      </c>
      <c r="D88" s="92"/>
      <c r="E88" s="92"/>
      <c r="F88" s="401"/>
      <c r="H88" s="439"/>
    </row>
    <row r="89" spans="1:8" ht="63">
      <c r="A89" s="69" t="s">
        <v>890</v>
      </c>
      <c r="B89" s="21" t="s">
        <v>1348</v>
      </c>
      <c r="C89" s="62">
        <v>200</v>
      </c>
      <c r="D89" s="92"/>
      <c r="E89" s="92"/>
      <c r="F89" s="401"/>
      <c r="H89" s="439"/>
    </row>
    <row r="90" spans="1:8" ht="51" customHeight="1">
      <c r="A90" s="69" t="s">
        <v>891</v>
      </c>
      <c r="B90" s="21" t="s">
        <v>1349</v>
      </c>
      <c r="C90" s="62">
        <v>200</v>
      </c>
      <c r="D90" s="92"/>
      <c r="E90" s="92"/>
      <c r="F90" s="401"/>
      <c r="H90" s="439"/>
    </row>
    <row r="91" spans="1:8" ht="63.75" customHeight="1">
      <c r="A91" s="222" t="s">
        <v>1367</v>
      </c>
      <c r="B91" s="133" t="s">
        <v>1368</v>
      </c>
      <c r="C91" s="134">
        <v>200</v>
      </c>
      <c r="D91" s="135"/>
      <c r="E91" s="135">
        <v>11500</v>
      </c>
      <c r="F91" s="399">
        <v>11500</v>
      </c>
      <c r="H91" s="439"/>
    </row>
    <row r="92" spans="1:8" ht="63">
      <c r="A92" s="69" t="s">
        <v>893</v>
      </c>
      <c r="B92" s="21" t="s">
        <v>1351</v>
      </c>
      <c r="C92" s="62">
        <v>200</v>
      </c>
      <c r="D92" s="92"/>
      <c r="E92" s="92"/>
      <c r="F92" s="401"/>
      <c r="H92" s="439"/>
    </row>
    <row r="93" spans="1:8" ht="31.5">
      <c r="A93" s="128" t="s">
        <v>933</v>
      </c>
      <c r="B93" s="20" t="s">
        <v>1352</v>
      </c>
      <c r="C93" s="121"/>
      <c r="D93" s="122"/>
      <c r="E93" s="122">
        <f>SUM(E94:E98)</f>
        <v>38000</v>
      </c>
      <c r="F93" s="400">
        <f>SUM(F94:F98)</f>
        <v>34500</v>
      </c>
      <c r="H93" s="439"/>
    </row>
    <row r="94" spans="1:8" ht="48" customHeight="1">
      <c r="A94" s="69" t="s">
        <v>936</v>
      </c>
      <c r="B94" s="21" t="s">
        <v>1353</v>
      </c>
      <c r="C94" s="62">
        <v>200</v>
      </c>
      <c r="D94" s="92"/>
      <c r="E94" s="92"/>
      <c r="F94" s="401"/>
      <c r="H94" s="439"/>
    </row>
    <row r="95" spans="1:8" ht="49.5" customHeight="1">
      <c r="A95" s="222" t="s">
        <v>1370</v>
      </c>
      <c r="B95" s="133" t="s">
        <v>1371</v>
      </c>
      <c r="C95" s="134">
        <v>200</v>
      </c>
      <c r="D95" s="135"/>
      <c r="E95" s="135">
        <v>30000</v>
      </c>
      <c r="F95" s="399">
        <v>30000</v>
      </c>
      <c r="H95" s="439"/>
    </row>
    <row r="96" spans="1:8" ht="48.75" customHeight="1">
      <c r="A96" s="222" t="s">
        <v>1396</v>
      </c>
      <c r="B96" s="133" t="s">
        <v>1397</v>
      </c>
      <c r="C96" s="134">
        <v>200</v>
      </c>
      <c r="D96" s="135"/>
      <c r="E96" s="135">
        <v>2000</v>
      </c>
      <c r="F96" s="399">
        <v>2000</v>
      </c>
      <c r="H96" s="439"/>
    </row>
    <row r="97" spans="1:8" ht="63">
      <c r="A97" s="69" t="s">
        <v>1061</v>
      </c>
      <c r="B97" s="21" t="s">
        <v>1354</v>
      </c>
      <c r="C97" s="62">
        <v>200</v>
      </c>
      <c r="D97" s="92"/>
      <c r="E97" s="92">
        <v>6000</v>
      </c>
      <c r="F97" s="401">
        <v>2500</v>
      </c>
      <c r="H97" s="439"/>
    </row>
    <row r="98" spans="1:8" ht="63">
      <c r="A98" s="222" t="s">
        <v>938</v>
      </c>
      <c r="B98" s="133" t="s">
        <v>1355</v>
      </c>
      <c r="C98" s="134">
        <v>200</v>
      </c>
      <c r="D98" s="135"/>
      <c r="E98" s="135">
        <v>0</v>
      </c>
      <c r="F98" s="399">
        <v>0</v>
      </c>
      <c r="H98" s="439"/>
    </row>
    <row r="99" spans="1:8" ht="33" customHeight="1">
      <c r="A99" s="128" t="s">
        <v>934</v>
      </c>
      <c r="B99" s="20" t="s">
        <v>1356</v>
      </c>
      <c r="C99" s="121"/>
      <c r="D99" s="122"/>
      <c r="E99" s="122">
        <f>SUM(E100:E103)</f>
        <v>20000</v>
      </c>
      <c r="F99" s="400">
        <f>SUM(F100:F103)</f>
        <v>20000</v>
      </c>
      <c r="H99" s="439"/>
    </row>
    <row r="100" spans="1:8" ht="60.75" customHeight="1">
      <c r="A100" s="69" t="s">
        <v>894</v>
      </c>
      <c r="B100" s="21" t="s">
        <v>1357</v>
      </c>
      <c r="C100" s="62">
        <v>200</v>
      </c>
      <c r="D100" s="92"/>
      <c r="E100" s="92"/>
      <c r="F100" s="401"/>
      <c r="H100" s="439"/>
    </row>
    <row r="101" spans="1:8" ht="63" customHeight="1">
      <c r="A101" s="222" t="s">
        <v>1313</v>
      </c>
      <c r="B101" s="133" t="s">
        <v>1358</v>
      </c>
      <c r="C101" s="134">
        <v>200</v>
      </c>
      <c r="D101" s="135"/>
      <c r="E101" s="135">
        <v>15000</v>
      </c>
      <c r="F101" s="399">
        <v>15000</v>
      </c>
      <c r="H101" s="439"/>
    </row>
    <row r="102" spans="1:8" ht="61.5" customHeight="1">
      <c r="A102" s="222" t="s">
        <v>1317</v>
      </c>
      <c r="B102" s="133" t="s">
        <v>1359</v>
      </c>
      <c r="C102" s="134">
        <v>200</v>
      </c>
      <c r="D102" s="135"/>
      <c r="E102" s="135">
        <v>5000</v>
      </c>
      <c r="F102" s="399">
        <v>5000</v>
      </c>
      <c r="H102" s="439"/>
    </row>
    <row r="103" spans="1:8" ht="60.75" customHeight="1">
      <c r="A103" s="222" t="s">
        <v>895</v>
      </c>
      <c r="B103" s="133" t="s">
        <v>1360</v>
      </c>
      <c r="C103" s="134">
        <v>200</v>
      </c>
      <c r="D103" s="135"/>
      <c r="E103" s="135"/>
      <c r="F103" s="399"/>
      <c r="H103" s="439"/>
    </row>
    <row r="104" spans="1:8" ht="63">
      <c r="A104" s="226" t="s">
        <v>663</v>
      </c>
      <c r="B104" s="23" t="s">
        <v>392</v>
      </c>
      <c r="C104" s="121"/>
      <c r="D104" s="122"/>
      <c r="E104" s="157">
        <f>E105</f>
        <v>37438310.02</v>
      </c>
      <c r="F104" s="400">
        <f>F105</f>
        <v>0</v>
      </c>
      <c r="H104" s="439"/>
    </row>
    <row r="105" spans="1:8" ht="47.25">
      <c r="A105" s="128" t="s">
        <v>624</v>
      </c>
      <c r="B105" s="20" t="s">
        <v>393</v>
      </c>
      <c r="C105" s="121"/>
      <c r="D105" s="122"/>
      <c r="E105" s="122">
        <f>E106</f>
        <v>37438310.02</v>
      </c>
      <c r="F105" s="400">
        <f>F106</f>
        <v>0</v>
      </c>
      <c r="H105" s="439"/>
    </row>
    <row r="106" spans="1:8" ht="47.25">
      <c r="A106" s="128" t="s">
        <v>1227</v>
      </c>
      <c r="B106" s="20" t="s">
        <v>394</v>
      </c>
      <c r="C106" s="121"/>
      <c r="D106" s="122"/>
      <c r="E106" s="122">
        <f>SUM(E107:E109)</f>
        <v>37438310.02</v>
      </c>
      <c r="F106" s="400">
        <f>F107+F109</f>
        <v>0</v>
      </c>
      <c r="H106" s="439"/>
    </row>
    <row r="107" spans="1:8" ht="49.5" customHeight="1">
      <c r="A107" s="222" t="s">
        <v>1460</v>
      </c>
      <c r="B107" s="133" t="s">
        <v>1461</v>
      </c>
      <c r="C107" s="134">
        <v>400</v>
      </c>
      <c r="D107" s="135"/>
      <c r="E107" s="135">
        <v>33868930</v>
      </c>
      <c r="F107" s="399">
        <v>0</v>
      </c>
      <c r="H107" s="439"/>
    </row>
    <row r="108" spans="1:8" ht="63" customHeight="1">
      <c r="A108" s="221" t="s">
        <v>1537</v>
      </c>
      <c r="B108" s="133" t="s">
        <v>1545</v>
      </c>
      <c r="C108" s="134">
        <v>400</v>
      </c>
      <c r="D108" s="135"/>
      <c r="E108" s="135">
        <v>3569380.02</v>
      </c>
      <c r="F108" s="399"/>
      <c r="H108" s="439"/>
    </row>
    <row r="109" spans="1:8" ht="62.25" customHeight="1">
      <c r="A109" s="154" t="s">
        <v>1029</v>
      </c>
      <c r="B109" s="22" t="s">
        <v>1361</v>
      </c>
      <c r="C109" s="96">
        <v>400</v>
      </c>
      <c r="D109" s="97"/>
      <c r="E109" s="97"/>
      <c r="F109" s="402"/>
      <c r="H109" s="439"/>
    </row>
    <row r="110" spans="1:8" ht="31.5">
      <c r="A110" s="152" t="s">
        <v>1365</v>
      </c>
      <c r="B110" s="23" t="s">
        <v>395</v>
      </c>
      <c r="C110" s="216"/>
      <c r="D110" s="157">
        <f>D111+D122</f>
        <v>442600</v>
      </c>
      <c r="E110" s="157">
        <f>E111+E122+E132</f>
        <v>15210469</v>
      </c>
      <c r="F110" s="397">
        <f>F111+F122+F132</f>
        <v>15044421</v>
      </c>
      <c r="H110" s="439"/>
    </row>
    <row r="111" spans="1:8" ht="31.5">
      <c r="A111" s="153" t="s">
        <v>1389</v>
      </c>
      <c r="B111" s="20" t="s">
        <v>396</v>
      </c>
      <c r="C111" s="61"/>
      <c r="D111" s="98">
        <f>SUM(D113:D114)</f>
        <v>181000</v>
      </c>
      <c r="E111" s="98">
        <f>E112+E119</f>
        <v>5572460.000000001</v>
      </c>
      <c r="F111" s="398">
        <f>F112+F119</f>
        <v>5512498.000000001</v>
      </c>
      <c r="H111" s="439"/>
    </row>
    <row r="112" spans="1:8" ht="31.5">
      <c r="A112" s="153" t="s">
        <v>397</v>
      </c>
      <c r="B112" s="20" t="s">
        <v>398</v>
      </c>
      <c r="C112" s="61"/>
      <c r="D112" s="98"/>
      <c r="E112" s="98">
        <f>SUM(E113:E117)</f>
        <v>5440460.000000001</v>
      </c>
      <c r="F112" s="398">
        <f>SUM(F113:F117)</f>
        <v>5380498.000000001</v>
      </c>
      <c r="H112" s="439"/>
    </row>
    <row r="113" spans="1:8" ht="66.75" customHeight="1">
      <c r="A113" s="63" t="s">
        <v>399</v>
      </c>
      <c r="B113" s="21" t="s">
        <v>400</v>
      </c>
      <c r="C113" s="62">
        <v>600</v>
      </c>
      <c r="D113" s="92">
        <v>-80600</v>
      </c>
      <c r="E113" s="135">
        <v>3921863.72</v>
      </c>
      <c r="F113" s="399">
        <f>3998750-61700-14580.28</f>
        <v>3922469.72</v>
      </c>
      <c r="G113" s="185"/>
      <c r="H113" s="439"/>
    </row>
    <row r="114" spans="1:8" ht="82.5" customHeight="1">
      <c r="A114" s="63" t="s">
        <v>514</v>
      </c>
      <c r="B114" s="21" t="s">
        <v>401</v>
      </c>
      <c r="C114" s="62">
        <v>600</v>
      </c>
      <c r="D114" s="92">
        <v>261600</v>
      </c>
      <c r="E114" s="235">
        <v>1503410</v>
      </c>
      <c r="F114" s="403">
        <v>1443448</v>
      </c>
      <c r="G114" s="185"/>
      <c r="H114" s="439"/>
    </row>
    <row r="115" spans="1:8" ht="78.75">
      <c r="A115" s="63" t="s">
        <v>568</v>
      </c>
      <c r="B115" s="21" t="s">
        <v>569</v>
      </c>
      <c r="C115" s="62">
        <v>600</v>
      </c>
      <c r="D115" s="92"/>
      <c r="E115" s="235">
        <v>15186.28</v>
      </c>
      <c r="F115" s="403">
        <v>14580.28</v>
      </c>
      <c r="G115" s="185"/>
      <c r="H115" s="439"/>
    </row>
    <row r="116" spans="1:8" ht="64.5" customHeight="1">
      <c r="A116" s="221" t="s">
        <v>1161</v>
      </c>
      <c r="B116" s="21" t="s">
        <v>1163</v>
      </c>
      <c r="C116" s="62">
        <v>600</v>
      </c>
      <c r="D116" s="92"/>
      <c r="E116" s="97"/>
      <c r="F116" s="402"/>
      <c r="H116" s="439"/>
    </row>
    <row r="117" spans="1:8" ht="65.25" customHeight="1">
      <c r="A117" s="221" t="s">
        <v>1155</v>
      </c>
      <c r="B117" s="21" t="s">
        <v>1164</v>
      </c>
      <c r="C117" s="62">
        <v>600</v>
      </c>
      <c r="D117" s="92"/>
      <c r="E117" s="97"/>
      <c r="F117" s="402"/>
      <c r="H117" s="439"/>
    </row>
    <row r="118" spans="1:8" ht="49.5" customHeight="1">
      <c r="A118" s="221" t="s">
        <v>1190</v>
      </c>
      <c r="B118" s="21" t="s">
        <v>1183</v>
      </c>
      <c r="C118" s="62">
        <v>600</v>
      </c>
      <c r="D118" s="92"/>
      <c r="E118" s="97"/>
      <c r="F118" s="402"/>
      <c r="H118" s="439"/>
    </row>
    <row r="119" spans="1:8" ht="33" customHeight="1">
      <c r="A119" s="153" t="s">
        <v>1337</v>
      </c>
      <c r="B119" s="20" t="s">
        <v>1322</v>
      </c>
      <c r="C119" s="61"/>
      <c r="D119" s="98"/>
      <c r="E119" s="98">
        <f>SUM(E120:E121)</f>
        <v>132000</v>
      </c>
      <c r="F119" s="398">
        <f>F120</f>
        <v>132000</v>
      </c>
      <c r="H119" s="439"/>
    </row>
    <row r="120" spans="1:8" ht="50.25" customHeight="1">
      <c r="A120" s="63" t="s">
        <v>1434</v>
      </c>
      <c r="B120" s="21" t="s">
        <v>1323</v>
      </c>
      <c r="C120" s="62">
        <v>600</v>
      </c>
      <c r="D120" s="92"/>
      <c r="E120" s="135">
        <v>0</v>
      </c>
      <c r="F120" s="399">
        <v>132000</v>
      </c>
      <c r="H120" s="439"/>
    </row>
    <row r="121" spans="1:8" ht="50.25" customHeight="1">
      <c r="A121" s="63" t="s">
        <v>1434</v>
      </c>
      <c r="B121" s="21" t="s">
        <v>1518</v>
      </c>
      <c r="C121" s="62">
        <v>600</v>
      </c>
      <c r="D121" s="92"/>
      <c r="E121" s="135">
        <v>132000</v>
      </c>
      <c r="F121" s="399"/>
      <c r="H121" s="439"/>
    </row>
    <row r="122" spans="1:8" ht="31.5">
      <c r="A122" s="153" t="s">
        <v>402</v>
      </c>
      <c r="B122" s="20" t="s">
        <v>403</v>
      </c>
      <c r="C122" s="61"/>
      <c r="D122" s="98">
        <f>SUM(D124:D125)</f>
        <v>261600</v>
      </c>
      <c r="E122" s="98">
        <f>E123</f>
        <v>9512009</v>
      </c>
      <c r="F122" s="398">
        <f>F123</f>
        <v>9405923</v>
      </c>
      <c r="H122" s="439"/>
    </row>
    <row r="123" spans="1:8" ht="15.75">
      <c r="A123" s="153" t="s">
        <v>405</v>
      </c>
      <c r="B123" s="20" t="s">
        <v>404</v>
      </c>
      <c r="C123" s="61"/>
      <c r="D123" s="98"/>
      <c r="E123" s="98">
        <f>SUM(E124:E131)</f>
        <v>9512009</v>
      </c>
      <c r="F123" s="398">
        <f>SUM(F124:F131)</f>
        <v>9405923</v>
      </c>
      <c r="H123" s="439"/>
    </row>
    <row r="124" spans="1:8" ht="65.25" customHeight="1">
      <c r="A124" s="221" t="s">
        <v>406</v>
      </c>
      <c r="B124" s="133" t="s">
        <v>407</v>
      </c>
      <c r="C124" s="134">
        <v>600</v>
      </c>
      <c r="D124" s="135"/>
      <c r="E124" s="135">
        <v>6589401.51</v>
      </c>
      <c r="F124" s="399">
        <f>6616718-26244.49</f>
        <v>6590473.51</v>
      </c>
      <c r="G124" s="185"/>
      <c r="H124" s="439"/>
    </row>
    <row r="125" spans="1:8" ht="81.75" customHeight="1">
      <c r="A125" s="221" t="s">
        <v>514</v>
      </c>
      <c r="B125" s="133" t="s">
        <v>408</v>
      </c>
      <c r="C125" s="134">
        <v>600</v>
      </c>
      <c r="D125" s="135">
        <v>261600</v>
      </c>
      <c r="E125" s="235">
        <v>2704291</v>
      </c>
      <c r="F125" s="403">
        <v>2598205</v>
      </c>
      <c r="G125" s="185"/>
      <c r="H125" s="439"/>
    </row>
    <row r="126" spans="1:8" ht="78.75">
      <c r="A126" s="221" t="s">
        <v>568</v>
      </c>
      <c r="B126" s="133" t="s">
        <v>570</v>
      </c>
      <c r="C126" s="134">
        <v>600</v>
      </c>
      <c r="D126" s="135"/>
      <c r="E126" s="135">
        <v>27316.49</v>
      </c>
      <c r="F126" s="399">
        <v>26244.49</v>
      </c>
      <c r="G126" s="185"/>
      <c r="H126" s="439"/>
    </row>
    <row r="127" spans="1:8" ht="63" customHeight="1">
      <c r="A127" s="221" t="s">
        <v>1157</v>
      </c>
      <c r="B127" s="133" t="s">
        <v>1166</v>
      </c>
      <c r="C127" s="134">
        <v>600</v>
      </c>
      <c r="D127" s="135"/>
      <c r="E127" s="135">
        <v>191000</v>
      </c>
      <c r="F127" s="399">
        <v>191000</v>
      </c>
      <c r="H127" s="439"/>
    </row>
    <row r="128" spans="1:8" ht="65.25" customHeight="1">
      <c r="A128" s="221" t="s">
        <v>1159</v>
      </c>
      <c r="B128" s="133" t="s">
        <v>1165</v>
      </c>
      <c r="C128" s="134">
        <v>600</v>
      </c>
      <c r="D128" s="135"/>
      <c r="E128" s="135"/>
      <c r="F128" s="399"/>
      <c r="H128" s="439"/>
    </row>
    <row r="129" spans="1:8" ht="48" customHeight="1">
      <c r="A129" s="221" t="s">
        <v>1191</v>
      </c>
      <c r="B129" s="133" t="s">
        <v>1185</v>
      </c>
      <c r="C129" s="134">
        <v>600</v>
      </c>
      <c r="D129" s="135"/>
      <c r="E129" s="135"/>
      <c r="F129" s="399"/>
      <c r="H129" s="439"/>
    </row>
    <row r="130" spans="1:8" ht="49.5" customHeight="1">
      <c r="A130" s="63" t="s">
        <v>557</v>
      </c>
      <c r="B130" s="21" t="s">
        <v>765</v>
      </c>
      <c r="C130" s="62">
        <v>600</v>
      </c>
      <c r="D130" s="92"/>
      <c r="E130" s="92"/>
      <c r="F130" s="401"/>
      <c r="H130" s="439"/>
    </row>
    <row r="131" spans="1:8" ht="85.5" customHeight="1">
      <c r="A131" s="63" t="s">
        <v>1239</v>
      </c>
      <c r="B131" s="21" t="s">
        <v>1237</v>
      </c>
      <c r="C131" s="62">
        <v>600</v>
      </c>
      <c r="D131" s="92"/>
      <c r="E131" s="92"/>
      <c r="F131" s="401"/>
      <c r="H131" s="439"/>
    </row>
    <row r="132" spans="1:8" ht="18" customHeight="1">
      <c r="A132" s="153" t="s">
        <v>1326</v>
      </c>
      <c r="B132" s="20" t="s">
        <v>1327</v>
      </c>
      <c r="C132" s="61"/>
      <c r="D132" s="98" t="e">
        <f>SUM(D134:D136)</f>
        <v>#REF!</v>
      </c>
      <c r="E132" s="98">
        <f>E133</f>
        <v>126000</v>
      </c>
      <c r="F132" s="398">
        <f>F133</f>
        <v>126000</v>
      </c>
      <c r="H132" s="439"/>
    </row>
    <row r="133" spans="1:8" ht="19.5" customHeight="1">
      <c r="A133" s="153" t="s">
        <v>1363</v>
      </c>
      <c r="B133" s="20" t="s">
        <v>1328</v>
      </c>
      <c r="C133" s="61"/>
      <c r="D133" s="98"/>
      <c r="E133" s="98">
        <f>E134+E135</f>
        <v>126000</v>
      </c>
      <c r="F133" s="398">
        <f>F134</f>
        <v>126000</v>
      </c>
      <c r="H133" s="439"/>
    </row>
    <row r="134" spans="1:8" ht="36.75" customHeight="1">
      <c r="A134" s="221" t="s">
        <v>1329</v>
      </c>
      <c r="B134" s="133" t="s">
        <v>1330</v>
      </c>
      <c r="C134" s="134">
        <v>200</v>
      </c>
      <c r="D134" s="135"/>
      <c r="E134" s="135">
        <v>0</v>
      </c>
      <c r="F134" s="399">
        <v>126000</v>
      </c>
      <c r="G134" s="459">
        <v>126000</v>
      </c>
      <c r="H134" s="439"/>
    </row>
    <row r="135" spans="1:8" ht="48" customHeight="1">
      <c r="A135" s="221" t="s">
        <v>1525</v>
      </c>
      <c r="B135" s="133" t="s">
        <v>1523</v>
      </c>
      <c r="C135" s="134">
        <v>600</v>
      </c>
      <c r="D135" s="135"/>
      <c r="E135" s="135">
        <v>126000</v>
      </c>
      <c r="F135" s="399"/>
      <c r="H135" s="439"/>
    </row>
    <row r="136" spans="1:8" ht="47.25">
      <c r="A136" s="152" t="s">
        <v>659</v>
      </c>
      <c r="B136" s="23" t="s">
        <v>409</v>
      </c>
      <c r="C136" s="216"/>
      <c r="D136" s="157" t="e">
        <f>D137+D141+D154+#REF!</f>
        <v>#REF!</v>
      </c>
      <c r="E136" s="157">
        <f>E137+E141+E154+E157+E162+E167+E171</f>
        <v>34045438.94</v>
      </c>
      <c r="F136" s="397">
        <f>F137+F141+F154+F157+F162+F167+F171</f>
        <v>19219351.53</v>
      </c>
      <c r="G136" s="185" t="e">
        <f>E136-#REF!</f>
        <v>#REF!</v>
      </c>
      <c r="H136" s="439"/>
    </row>
    <row r="137" spans="1:8" ht="31.5">
      <c r="A137" s="153" t="s">
        <v>410</v>
      </c>
      <c r="B137" s="20" t="s">
        <v>411</v>
      </c>
      <c r="C137" s="61"/>
      <c r="D137" s="98" t="e">
        <f>D140+#REF!+#REF!</f>
        <v>#REF!</v>
      </c>
      <c r="E137" s="98">
        <f>E138</f>
        <v>7461430.31</v>
      </c>
      <c r="F137" s="398">
        <f>F138</f>
        <v>1959694.96</v>
      </c>
      <c r="G137" s="185"/>
      <c r="H137" s="439"/>
    </row>
    <row r="138" spans="1:8" ht="47.25" customHeight="1">
      <c r="A138" s="153" t="s">
        <v>412</v>
      </c>
      <c r="B138" s="20" t="s">
        <v>413</v>
      </c>
      <c r="C138" s="61"/>
      <c r="D138" s="98"/>
      <c r="E138" s="98">
        <f>SUM(E139:E140)</f>
        <v>7461430.31</v>
      </c>
      <c r="F138" s="398">
        <f>SUM(F140:F140)</f>
        <v>1959694.96</v>
      </c>
      <c r="G138" s="185"/>
      <c r="H138" s="439"/>
    </row>
    <row r="139" spans="1:9" ht="63.75" customHeight="1">
      <c r="A139" s="221" t="s">
        <v>1538</v>
      </c>
      <c r="B139" s="133" t="s">
        <v>1546</v>
      </c>
      <c r="C139" s="134">
        <v>400</v>
      </c>
      <c r="D139" s="135"/>
      <c r="E139" s="135">
        <v>5501735.35</v>
      </c>
      <c r="F139" s="398"/>
      <c r="G139" s="185"/>
      <c r="H139" s="439"/>
      <c r="I139" s="440"/>
    </row>
    <row r="140" spans="1:8" ht="53.25" customHeight="1">
      <c r="A140" s="64" t="s">
        <v>602</v>
      </c>
      <c r="B140" s="21" t="s">
        <v>414</v>
      </c>
      <c r="C140" s="62">
        <v>200</v>
      </c>
      <c r="D140" s="92">
        <v>-220000</v>
      </c>
      <c r="E140" s="135">
        <v>1959694.96</v>
      </c>
      <c r="F140" s="399">
        <v>1959694.96</v>
      </c>
      <c r="G140" s="185"/>
      <c r="H140" s="439"/>
    </row>
    <row r="141" spans="1:8" ht="66" customHeight="1">
      <c r="A141" s="153" t="s">
        <v>674</v>
      </c>
      <c r="B141" s="20" t="s">
        <v>415</v>
      </c>
      <c r="C141" s="61"/>
      <c r="D141" s="98" t="e">
        <f>#REF!+D152+#REF!+#REF!+#REF!</f>
        <v>#REF!</v>
      </c>
      <c r="E141" s="98">
        <f>E142+E151</f>
        <v>17237064.05</v>
      </c>
      <c r="F141" s="398">
        <f>F142+F151</f>
        <v>9034680.35</v>
      </c>
      <c r="G141" s="185" t="e">
        <f>E141-#REF!</f>
        <v>#REF!</v>
      </c>
      <c r="H141" s="439"/>
    </row>
    <row r="142" spans="1:8" ht="63" customHeight="1">
      <c r="A142" s="153" t="s">
        <v>908</v>
      </c>
      <c r="B142" s="20" t="s">
        <v>416</v>
      </c>
      <c r="C142" s="61"/>
      <c r="D142" s="98"/>
      <c r="E142" s="122">
        <f>SUM(E143:E150)</f>
        <v>15548064.05</v>
      </c>
      <c r="F142" s="400">
        <f>SUM(F143:F150)</f>
        <v>7434680.35</v>
      </c>
      <c r="G142" s="185" t="e">
        <f>E142-#REF!</f>
        <v>#REF!</v>
      </c>
      <c r="H142" s="481"/>
    </row>
    <row r="143" spans="1:9" ht="67.5" customHeight="1">
      <c r="A143" s="221" t="s">
        <v>665</v>
      </c>
      <c r="B143" s="133" t="s">
        <v>667</v>
      </c>
      <c r="C143" s="134">
        <v>200</v>
      </c>
      <c r="D143" s="135"/>
      <c r="E143" s="135">
        <v>915886.76</v>
      </c>
      <c r="F143" s="399">
        <v>1761044.73</v>
      </c>
      <c r="G143" s="163"/>
      <c r="H143" s="481"/>
      <c r="I143" s="185"/>
    </row>
    <row r="144" spans="1:9" ht="67.5" customHeight="1">
      <c r="A144" s="221" t="s">
        <v>1258</v>
      </c>
      <c r="B144" s="133" t="s">
        <v>667</v>
      </c>
      <c r="C144" s="134">
        <v>400</v>
      </c>
      <c r="D144" s="135"/>
      <c r="E144" s="135">
        <v>3152824.2199999997</v>
      </c>
      <c r="F144" s="399">
        <v>0</v>
      </c>
      <c r="G144" s="163"/>
      <c r="H144" s="481"/>
      <c r="I144" s="185"/>
    </row>
    <row r="145" spans="1:9" ht="66" customHeight="1">
      <c r="A145" s="221" t="s">
        <v>652</v>
      </c>
      <c r="B145" s="133" t="s">
        <v>668</v>
      </c>
      <c r="C145" s="134">
        <v>200</v>
      </c>
      <c r="D145" s="135"/>
      <c r="E145" s="135">
        <v>5159353.07</v>
      </c>
      <c r="F145" s="399">
        <v>4353635.62</v>
      </c>
      <c r="G145" s="437"/>
      <c r="H145" s="481"/>
      <c r="I145" s="185"/>
    </row>
    <row r="146" spans="1:8" ht="66" customHeight="1">
      <c r="A146" s="64" t="s">
        <v>1199</v>
      </c>
      <c r="B146" s="22" t="s">
        <v>668</v>
      </c>
      <c r="C146" s="96">
        <v>400</v>
      </c>
      <c r="D146" s="97"/>
      <c r="E146" s="97"/>
      <c r="F146" s="402"/>
      <c r="G146" s="163"/>
      <c r="H146" s="481"/>
    </row>
    <row r="147" spans="1:8" ht="51.75" customHeight="1">
      <c r="A147" s="64" t="s">
        <v>1204</v>
      </c>
      <c r="B147" s="22" t="s">
        <v>1201</v>
      </c>
      <c r="C147" s="96">
        <v>200</v>
      </c>
      <c r="D147" s="97"/>
      <c r="E147" s="97"/>
      <c r="F147" s="402"/>
      <c r="G147" s="163"/>
      <c r="H147" s="481"/>
    </row>
    <row r="148" spans="1:8" ht="51" customHeight="1">
      <c r="A148" s="64" t="s">
        <v>1205</v>
      </c>
      <c r="B148" s="22" t="s">
        <v>1202</v>
      </c>
      <c r="C148" s="96">
        <v>200</v>
      </c>
      <c r="D148" s="97"/>
      <c r="E148" s="97"/>
      <c r="F148" s="402"/>
      <c r="G148" s="163"/>
      <c r="H148" s="481"/>
    </row>
    <row r="149" spans="1:8" ht="96" customHeight="1">
      <c r="A149" s="64" t="s">
        <v>1213</v>
      </c>
      <c r="B149" s="22" t="s">
        <v>1517</v>
      </c>
      <c r="C149" s="96">
        <v>800</v>
      </c>
      <c r="D149" s="97"/>
      <c r="E149" s="97">
        <v>5000000</v>
      </c>
      <c r="F149" s="402"/>
      <c r="G149" s="482">
        <v>0</v>
      </c>
      <c r="H149" s="481"/>
    </row>
    <row r="150" spans="1:8" ht="95.25" customHeight="1">
      <c r="A150" s="64" t="s">
        <v>755</v>
      </c>
      <c r="B150" s="22" t="s">
        <v>754</v>
      </c>
      <c r="C150" s="96">
        <v>500</v>
      </c>
      <c r="D150" s="97"/>
      <c r="E150" s="135">
        <v>1320000</v>
      </c>
      <c r="F150" s="399">
        <v>1320000</v>
      </c>
      <c r="G150" s="163"/>
      <c r="H150" s="481"/>
    </row>
    <row r="151" spans="1:8" ht="49.5" customHeight="1">
      <c r="A151" s="153" t="s">
        <v>909</v>
      </c>
      <c r="B151" s="20" t="s">
        <v>910</v>
      </c>
      <c r="C151" s="61"/>
      <c r="D151" s="98"/>
      <c r="E151" s="98">
        <f>SUM(E152:E153)</f>
        <v>1689000</v>
      </c>
      <c r="F151" s="398">
        <f>SUM(F152:F153)</f>
        <v>1600000</v>
      </c>
      <c r="G151" s="163"/>
      <c r="H151" s="481"/>
    </row>
    <row r="152" spans="1:8" ht="47.25">
      <c r="A152" s="64" t="s">
        <v>603</v>
      </c>
      <c r="B152" s="22" t="s">
        <v>911</v>
      </c>
      <c r="C152" s="96">
        <v>200</v>
      </c>
      <c r="D152" s="97"/>
      <c r="E152" s="135">
        <v>115836</v>
      </c>
      <c r="F152" s="399">
        <v>115836</v>
      </c>
      <c r="G152" s="163"/>
      <c r="H152" s="481"/>
    </row>
    <row r="153" spans="1:8" ht="81.75" customHeight="1">
      <c r="A153" s="222" t="s">
        <v>664</v>
      </c>
      <c r="B153" s="133" t="s">
        <v>912</v>
      </c>
      <c r="C153" s="134">
        <v>200</v>
      </c>
      <c r="D153" s="135"/>
      <c r="E153" s="135">
        <v>1573164</v>
      </c>
      <c r="F153" s="399">
        <v>1484164</v>
      </c>
      <c r="G153" s="185"/>
      <c r="H153" s="439"/>
    </row>
    <row r="154" spans="1:8" ht="31.5">
      <c r="A154" s="153" t="s">
        <v>676</v>
      </c>
      <c r="B154" s="20" t="s">
        <v>417</v>
      </c>
      <c r="C154" s="61"/>
      <c r="D154" s="98" t="e">
        <f>SUM(#REF!)</f>
        <v>#REF!</v>
      </c>
      <c r="E154" s="98">
        <f>E155</f>
        <v>684205.2</v>
      </c>
      <c r="F154" s="398">
        <f>F155</f>
        <v>2394.7</v>
      </c>
      <c r="H154" s="439"/>
    </row>
    <row r="155" spans="1:8" ht="15.75">
      <c r="A155" s="153" t="s">
        <v>419</v>
      </c>
      <c r="B155" s="20" t="s">
        <v>418</v>
      </c>
      <c r="C155" s="61"/>
      <c r="D155" s="98"/>
      <c r="E155" s="98">
        <f>SUM(E156:E156)</f>
        <v>684205.2</v>
      </c>
      <c r="F155" s="398">
        <f>SUM(F156:F156)</f>
        <v>2394.7</v>
      </c>
      <c r="H155" s="439"/>
    </row>
    <row r="156" spans="1:9" ht="47.25">
      <c r="A156" s="64" t="s">
        <v>998</v>
      </c>
      <c r="B156" s="22" t="s">
        <v>1003</v>
      </c>
      <c r="C156" s="96">
        <v>300</v>
      </c>
      <c r="D156" s="97"/>
      <c r="E156" s="135">
        <v>684205.2</v>
      </c>
      <c r="F156" s="399">
        <v>2394.7</v>
      </c>
      <c r="H156" s="439"/>
      <c r="I156" s="185"/>
    </row>
    <row r="157" spans="1:8" ht="31.5">
      <c r="A157" s="153" t="s">
        <v>926</v>
      </c>
      <c r="B157" s="20" t="s">
        <v>648</v>
      </c>
      <c r="C157" s="61"/>
      <c r="D157" s="98">
        <f>SUM(D159:D160)</f>
        <v>223500</v>
      </c>
      <c r="E157" s="98">
        <f>E158</f>
        <v>3375354.95</v>
      </c>
      <c r="F157" s="398">
        <f>F158</f>
        <v>2978103.62</v>
      </c>
      <c r="H157" s="439"/>
    </row>
    <row r="158" spans="1:8" ht="32.25" customHeight="1">
      <c r="A158" s="153" t="s">
        <v>675</v>
      </c>
      <c r="B158" s="20" t="s">
        <v>649</v>
      </c>
      <c r="C158" s="61"/>
      <c r="D158" s="98"/>
      <c r="E158" s="98">
        <f>SUM(E159:E161)</f>
        <v>3375354.95</v>
      </c>
      <c r="F158" s="398">
        <f>SUM(F159:F161)</f>
        <v>2978103.62</v>
      </c>
      <c r="H158" s="439"/>
    </row>
    <row r="159" spans="1:8" ht="47.25">
      <c r="A159" s="63" t="s">
        <v>1058</v>
      </c>
      <c r="B159" s="21" t="s">
        <v>669</v>
      </c>
      <c r="C159" s="62">
        <v>200</v>
      </c>
      <c r="D159" s="92">
        <v>223500</v>
      </c>
      <c r="E159" s="135">
        <v>1546853.1</v>
      </c>
      <c r="F159" s="399">
        <v>1546853.1</v>
      </c>
      <c r="H159" s="439"/>
    </row>
    <row r="160" spans="1:8" ht="47.25">
      <c r="A160" s="63" t="s">
        <v>645</v>
      </c>
      <c r="B160" s="21" t="s">
        <v>670</v>
      </c>
      <c r="C160" s="62">
        <v>200</v>
      </c>
      <c r="D160" s="92"/>
      <c r="E160" s="135">
        <v>1632824.9300000002</v>
      </c>
      <c r="F160" s="399">
        <v>1235573.6</v>
      </c>
      <c r="G160" s="185"/>
      <c r="H160" s="439"/>
    </row>
    <row r="161" spans="1:8" ht="63">
      <c r="A161" s="158" t="s">
        <v>1063</v>
      </c>
      <c r="B161" s="133" t="s">
        <v>1132</v>
      </c>
      <c r="C161" s="134">
        <v>800</v>
      </c>
      <c r="D161" s="92"/>
      <c r="E161" s="135">
        <v>195676.92</v>
      </c>
      <c r="F161" s="399">
        <v>195676.92</v>
      </c>
      <c r="H161" s="439"/>
    </row>
    <row r="162" spans="1:8" ht="49.5" customHeight="1">
      <c r="A162" s="153" t="s">
        <v>666</v>
      </c>
      <c r="B162" s="20" t="s">
        <v>650</v>
      </c>
      <c r="C162" s="61"/>
      <c r="D162" s="98">
        <f>SUM(D174:D175)</f>
        <v>0</v>
      </c>
      <c r="E162" s="98">
        <f>E163</f>
        <v>993556.43</v>
      </c>
      <c r="F162" s="398">
        <f>F163</f>
        <v>950649.9</v>
      </c>
      <c r="G162" s="185" t="e">
        <f>E162-#REF!</f>
        <v>#REF!</v>
      </c>
      <c r="H162" s="439"/>
    </row>
    <row r="163" spans="1:8" ht="31.5">
      <c r="A163" s="153" t="s">
        <v>655</v>
      </c>
      <c r="B163" s="20" t="s">
        <v>651</v>
      </c>
      <c r="C163" s="61"/>
      <c r="D163" s="98"/>
      <c r="E163" s="122">
        <f>SUM(E164:E166)</f>
        <v>993556.43</v>
      </c>
      <c r="F163" s="400">
        <f>SUM(F164:F166)</f>
        <v>950649.9</v>
      </c>
      <c r="G163" s="185" t="e">
        <f>E163-#REF!</f>
        <v>#REF!</v>
      </c>
      <c r="H163" s="439"/>
    </row>
    <row r="164" spans="1:8" s="186" customFormat="1" ht="78.75">
      <c r="A164" s="64" t="s">
        <v>741</v>
      </c>
      <c r="B164" s="133" t="s">
        <v>740</v>
      </c>
      <c r="C164" s="134">
        <v>500</v>
      </c>
      <c r="D164" s="135"/>
      <c r="E164" s="135">
        <v>588736.43</v>
      </c>
      <c r="F164" s="399">
        <f>545675.05+154.85</f>
        <v>545829.9</v>
      </c>
      <c r="G164" s="135">
        <f>545675.05+154.85</f>
        <v>545829.9</v>
      </c>
      <c r="H164" s="480"/>
    </row>
    <row r="165" spans="1:8" s="186" customFormat="1" ht="52.5" customHeight="1">
      <c r="A165" s="64" t="s">
        <v>1206</v>
      </c>
      <c r="B165" s="133" t="s">
        <v>1203</v>
      </c>
      <c r="C165" s="134">
        <v>200</v>
      </c>
      <c r="D165" s="135"/>
      <c r="E165" s="135"/>
      <c r="F165" s="399"/>
      <c r="H165" s="480"/>
    </row>
    <row r="166" spans="1:8" s="186" customFormat="1" ht="63">
      <c r="A166" s="158" t="s">
        <v>913</v>
      </c>
      <c r="B166" s="133" t="s">
        <v>672</v>
      </c>
      <c r="C166" s="134">
        <v>200</v>
      </c>
      <c r="D166" s="135"/>
      <c r="E166" s="135">
        <v>404820</v>
      </c>
      <c r="F166" s="399">
        <v>404820</v>
      </c>
      <c r="H166" s="480"/>
    </row>
    <row r="167" spans="1:8" s="186" customFormat="1" ht="31.5" customHeight="1">
      <c r="A167" s="153" t="s">
        <v>967</v>
      </c>
      <c r="B167" s="20" t="s">
        <v>927</v>
      </c>
      <c r="C167" s="121"/>
      <c r="D167" s="122"/>
      <c r="E167" s="122">
        <f>E168</f>
        <v>0</v>
      </c>
      <c r="F167" s="400">
        <f>F168</f>
        <v>0</v>
      </c>
      <c r="H167" s="480"/>
    </row>
    <row r="168" spans="1:8" s="186" customFormat="1" ht="35.25" customHeight="1">
      <c r="A168" s="153" t="s">
        <v>968</v>
      </c>
      <c r="B168" s="20" t="s">
        <v>928</v>
      </c>
      <c r="C168" s="121"/>
      <c r="D168" s="122"/>
      <c r="E168" s="122">
        <f>E169+E170</f>
        <v>0</v>
      </c>
      <c r="F168" s="400">
        <f>F169+F170</f>
        <v>0</v>
      </c>
      <c r="H168" s="480"/>
    </row>
    <row r="169" spans="1:8" s="186" customFormat="1" ht="47.25">
      <c r="A169" s="158" t="s">
        <v>969</v>
      </c>
      <c r="B169" s="133" t="s">
        <v>970</v>
      </c>
      <c r="C169" s="134">
        <v>200</v>
      </c>
      <c r="D169" s="135"/>
      <c r="E169" s="135"/>
      <c r="F169" s="399"/>
      <c r="H169" s="480"/>
    </row>
    <row r="170" spans="1:8" s="186" customFormat="1" ht="47.25">
      <c r="A170" s="158" t="s">
        <v>1010</v>
      </c>
      <c r="B170" s="133" t="s">
        <v>1043</v>
      </c>
      <c r="C170" s="134">
        <v>200</v>
      </c>
      <c r="D170" s="135"/>
      <c r="E170" s="135"/>
      <c r="F170" s="399"/>
      <c r="H170" s="480"/>
    </row>
    <row r="171" spans="1:8" s="186" customFormat="1" ht="49.5" customHeight="1">
      <c r="A171" s="153" t="s">
        <v>1104</v>
      </c>
      <c r="B171" s="20" t="s">
        <v>1105</v>
      </c>
      <c r="C171" s="121"/>
      <c r="D171" s="135"/>
      <c r="E171" s="122">
        <f>E172</f>
        <v>4293828</v>
      </c>
      <c r="F171" s="400">
        <f>F172</f>
        <v>4293828</v>
      </c>
      <c r="H171" s="480"/>
    </row>
    <row r="172" spans="1:8" s="186" customFormat="1" ht="50.25" customHeight="1">
      <c r="A172" s="153" t="s">
        <v>1106</v>
      </c>
      <c r="B172" s="20" t="s">
        <v>1107</v>
      </c>
      <c r="C172" s="121"/>
      <c r="D172" s="135"/>
      <c r="E172" s="122">
        <f>E173</f>
        <v>4293828</v>
      </c>
      <c r="F172" s="400">
        <f>F173</f>
        <v>4293828</v>
      </c>
      <c r="H172" s="480"/>
    </row>
    <row r="173" spans="1:8" s="186" customFormat="1" ht="77.25" customHeight="1">
      <c r="A173" s="158" t="s">
        <v>1059</v>
      </c>
      <c r="B173" s="133" t="s">
        <v>1230</v>
      </c>
      <c r="C173" s="134">
        <v>400</v>
      </c>
      <c r="D173" s="135"/>
      <c r="E173" s="135">
        <v>4293828</v>
      </c>
      <c r="F173" s="399">
        <v>4293828</v>
      </c>
      <c r="H173" s="480"/>
    </row>
    <row r="174" spans="1:8" ht="31.5">
      <c r="A174" s="152" t="s">
        <v>660</v>
      </c>
      <c r="B174" s="23" t="s">
        <v>420</v>
      </c>
      <c r="C174" s="216"/>
      <c r="D174" s="157">
        <f>D175+D178</f>
        <v>0</v>
      </c>
      <c r="E174" s="157">
        <f>E175+E178</f>
        <v>1148421</v>
      </c>
      <c r="F174" s="397">
        <f>F175+F178</f>
        <v>1068521</v>
      </c>
      <c r="H174" s="439"/>
    </row>
    <row r="175" spans="1:8" ht="31.5">
      <c r="A175" s="153" t="s">
        <v>677</v>
      </c>
      <c r="B175" s="20" t="s">
        <v>421</v>
      </c>
      <c r="C175" s="61"/>
      <c r="D175" s="98">
        <f>D177</f>
        <v>0</v>
      </c>
      <c r="E175" s="98">
        <f>E176</f>
        <v>400000</v>
      </c>
      <c r="F175" s="398">
        <f>F176</f>
        <v>400000</v>
      </c>
      <c r="H175" s="439"/>
    </row>
    <row r="176" spans="1:8" ht="31.5">
      <c r="A176" s="153" t="s">
        <v>426</v>
      </c>
      <c r="B176" s="20" t="s">
        <v>422</v>
      </c>
      <c r="C176" s="61"/>
      <c r="D176" s="98"/>
      <c r="E176" s="98">
        <f>E177</f>
        <v>400000</v>
      </c>
      <c r="F176" s="398">
        <f>F177</f>
        <v>400000</v>
      </c>
      <c r="H176" s="439"/>
    </row>
    <row r="177" spans="1:8" ht="63">
      <c r="A177" s="63" t="s">
        <v>673</v>
      </c>
      <c r="B177" s="21" t="s">
        <v>423</v>
      </c>
      <c r="C177" s="62">
        <v>200</v>
      </c>
      <c r="D177" s="92"/>
      <c r="E177" s="135">
        <v>400000</v>
      </c>
      <c r="F177" s="399">
        <v>400000</v>
      </c>
      <c r="H177" s="439"/>
    </row>
    <row r="178" spans="1:8" ht="31.5">
      <c r="A178" s="153" t="s">
        <v>678</v>
      </c>
      <c r="B178" s="20" t="s">
        <v>424</v>
      </c>
      <c r="C178" s="61"/>
      <c r="D178" s="98">
        <f>D180</f>
        <v>0</v>
      </c>
      <c r="E178" s="98">
        <f>E179</f>
        <v>748421</v>
      </c>
      <c r="F178" s="398">
        <f>F179</f>
        <v>668521</v>
      </c>
      <c r="H178" s="439"/>
    </row>
    <row r="179" spans="1:8" ht="31.5">
      <c r="A179" s="153" t="s">
        <v>915</v>
      </c>
      <c r="B179" s="20" t="s">
        <v>425</v>
      </c>
      <c r="C179" s="61"/>
      <c r="D179" s="98"/>
      <c r="E179" s="98">
        <f>SUM(E180:E182)</f>
        <v>748421</v>
      </c>
      <c r="F179" s="398">
        <f>F180+F182</f>
        <v>668521</v>
      </c>
      <c r="H179" s="439"/>
    </row>
    <row r="180" spans="1:8" ht="51.75" customHeight="1">
      <c r="A180" s="63" t="s">
        <v>916</v>
      </c>
      <c r="B180" s="21" t="s">
        <v>427</v>
      </c>
      <c r="C180" s="62">
        <v>200</v>
      </c>
      <c r="D180" s="92"/>
      <c r="E180" s="135">
        <v>247020</v>
      </c>
      <c r="F180" s="399">
        <v>167120</v>
      </c>
      <c r="G180" s="185"/>
      <c r="H180" s="439"/>
    </row>
    <row r="181" spans="1:8" ht="82.5" customHeight="1">
      <c r="A181" s="63" t="s">
        <v>1504</v>
      </c>
      <c r="B181" s="21" t="s">
        <v>919</v>
      </c>
      <c r="C181" s="62">
        <v>100</v>
      </c>
      <c r="D181" s="92"/>
      <c r="E181" s="92">
        <v>256000</v>
      </c>
      <c r="F181" s="399"/>
      <c r="G181" s="456">
        <v>0</v>
      </c>
      <c r="H181" s="439"/>
    </row>
    <row r="182" spans="1:8" ht="50.25" customHeight="1">
      <c r="A182" s="63" t="s">
        <v>917</v>
      </c>
      <c r="B182" s="21" t="s">
        <v>919</v>
      </c>
      <c r="C182" s="62">
        <v>200</v>
      </c>
      <c r="D182" s="92"/>
      <c r="E182" s="135">
        <v>245401</v>
      </c>
      <c r="F182" s="399">
        <v>501401</v>
      </c>
      <c r="G182" s="135">
        <v>501401</v>
      </c>
      <c r="H182" s="439"/>
    </row>
    <row r="183" spans="1:8" ht="34.5" customHeight="1">
      <c r="A183" s="152" t="s">
        <v>661</v>
      </c>
      <c r="B183" s="23" t="s">
        <v>428</v>
      </c>
      <c r="C183" s="216"/>
      <c r="D183" s="157" t="e">
        <f>D184+D199+D232</f>
        <v>#REF!</v>
      </c>
      <c r="E183" s="157">
        <f>E184+E199+E232</f>
        <v>224605291.99</v>
      </c>
      <c r="F183" s="397">
        <f>F184+F199+F232</f>
        <v>214368866.45999998</v>
      </c>
      <c r="G183" s="185" t="e">
        <f>E183-#REF!</f>
        <v>#REF!</v>
      </c>
      <c r="H183" s="439"/>
    </row>
    <row r="184" spans="1:8" ht="33.75" customHeight="1">
      <c r="A184" s="153" t="s">
        <v>429</v>
      </c>
      <c r="B184" s="20" t="s">
        <v>430</v>
      </c>
      <c r="C184" s="61"/>
      <c r="D184" s="98">
        <f>SUM(D186:D198)</f>
        <v>5093368</v>
      </c>
      <c r="E184" s="98">
        <f>E185</f>
        <v>84529290.08</v>
      </c>
      <c r="F184" s="398">
        <f>F185</f>
        <v>83993711.08</v>
      </c>
      <c r="G184" s="185" t="e">
        <f>E184-#REF!</f>
        <v>#REF!</v>
      </c>
      <c r="H184" s="439"/>
    </row>
    <row r="185" spans="1:8" ht="34.5" customHeight="1">
      <c r="A185" s="153" t="s">
        <v>929</v>
      </c>
      <c r="B185" s="20" t="s">
        <v>431</v>
      </c>
      <c r="C185" s="61"/>
      <c r="D185" s="98"/>
      <c r="E185" s="98">
        <f>SUM(E186:E198)</f>
        <v>84529290.08</v>
      </c>
      <c r="F185" s="398">
        <f>SUM(F186:F198)</f>
        <v>83993711.08</v>
      </c>
      <c r="G185" s="185" t="e">
        <f>E185-#REF!</f>
        <v>#REF!</v>
      </c>
      <c r="H185" s="439"/>
    </row>
    <row r="186" spans="1:8" ht="66" customHeight="1">
      <c r="A186" s="63" t="s">
        <v>432</v>
      </c>
      <c r="B186" s="21" t="s">
        <v>433</v>
      </c>
      <c r="C186" s="62">
        <v>600</v>
      </c>
      <c r="D186" s="92">
        <v>500000</v>
      </c>
      <c r="E186" s="92">
        <v>3747158.63</v>
      </c>
      <c r="F186" s="401">
        <v>3747158.63</v>
      </c>
      <c r="H186" s="439"/>
    </row>
    <row r="187" spans="1:8" ht="97.5" customHeight="1">
      <c r="A187" s="63" t="s">
        <v>698</v>
      </c>
      <c r="B187" s="21" t="s">
        <v>706</v>
      </c>
      <c r="C187" s="62">
        <v>600</v>
      </c>
      <c r="D187" s="92"/>
      <c r="E187" s="92">
        <v>16080915.61</v>
      </c>
      <c r="F187" s="401">
        <v>16080915.61</v>
      </c>
      <c r="H187" s="439"/>
    </row>
    <row r="188" spans="1:8" ht="67.5" customHeight="1">
      <c r="A188" s="63" t="s">
        <v>1150</v>
      </c>
      <c r="B188" s="21" t="s">
        <v>1145</v>
      </c>
      <c r="C188" s="62">
        <v>600</v>
      </c>
      <c r="D188" s="92"/>
      <c r="E188" s="135">
        <v>601760.24</v>
      </c>
      <c r="F188" s="399">
        <v>541760.24</v>
      </c>
      <c r="G188" s="135">
        <v>541760.24</v>
      </c>
      <c r="H188" s="439"/>
    </row>
    <row r="189" spans="1:8" ht="81.75" customHeight="1">
      <c r="A189" s="63" t="s">
        <v>1366</v>
      </c>
      <c r="B189" s="21" t="s">
        <v>707</v>
      </c>
      <c r="C189" s="62">
        <v>600</v>
      </c>
      <c r="D189" s="92"/>
      <c r="E189" s="92">
        <v>6900121.97</v>
      </c>
      <c r="F189" s="401">
        <v>6900121.97</v>
      </c>
      <c r="H189" s="439"/>
    </row>
    <row r="190" spans="1:8" ht="82.5" customHeight="1">
      <c r="A190" s="63" t="s">
        <v>700</v>
      </c>
      <c r="B190" s="21" t="s">
        <v>709</v>
      </c>
      <c r="C190" s="62">
        <v>600</v>
      </c>
      <c r="D190" s="92"/>
      <c r="E190" s="92">
        <v>6330351.98</v>
      </c>
      <c r="F190" s="401">
        <v>6330351.98</v>
      </c>
      <c r="H190" s="439"/>
    </row>
    <row r="191" spans="1:8" ht="63">
      <c r="A191" s="63" t="s">
        <v>434</v>
      </c>
      <c r="B191" s="21" t="s">
        <v>435</v>
      </c>
      <c r="C191" s="62">
        <v>600</v>
      </c>
      <c r="D191" s="92"/>
      <c r="E191" s="92">
        <v>6856977.95</v>
      </c>
      <c r="F191" s="401">
        <v>6856977.95</v>
      </c>
      <c r="H191" s="439"/>
    </row>
    <row r="192" spans="1:8" ht="66" customHeight="1">
      <c r="A192" s="63" t="s">
        <v>1151</v>
      </c>
      <c r="B192" s="21" t="s">
        <v>1146</v>
      </c>
      <c r="C192" s="62">
        <v>600</v>
      </c>
      <c r="D192" s="92"/>
      <c r="E192" s="135">
        <v>257000</v>
      </c>
      <c r="F192" s="399">
        <v>257000</v>
      </c>
      <c r="H192" s="439"/>
    </row>
    <row r="193" spans="1:8" ht="83.25" customHeight="1">
      <c r="A193" s="63" t="s">
        <v>1192</v>
      </c>
      <c r="B193" s="21" t="s">
        <v>1171</v>
      </c>
      <c r="C193" s="62">
        <v>600</v>
      </c>
      <c r="D193" s="92"/>
      <c r="E193" s="135">
        <v>25000</v>
      </c>
      <c r="F193" s="399"/>
      <c r="G193" s="452">
        <v>0</v>
      </c>
      <c r="H193" s="439"/>
    </row>
    <row r="194" spans="1:8" ht="48.75" customHeight="1">
      <c r="A194" s="63" t="s">
        <v>1193</v>
      </c>
      <c r="B194" s="21" t="s">
        <v>1174</v>
      </c>
      <c r="C194" s="62">
        <v>600</v>
      </c>
      <c r="D194" s="92"/>
      <c r="E194" s="135"/>
      <c r="F194" s="399"/>
      <c r="H194" s="439"/>
    </row>
    <row r="195" spans="1:8" ht="79.5" customHeight="1">
      <c r="A195" s="63" t="s">
        <v>1031</v>
      </c>
      <c r="B195" s="21" t="s">
        <v>1030</v>
      </c>
      <c r="C195" s="62">
        <v>600</v>
      </c>
      <c r="D195" s="92"/>
      <c r="E195" s="135"/>
      <c r="F195" s="399"/>
      <c r="H195" s="439"/>
    </row>
    <row r="196" spans="1:8" ht="126.75" customHeight="1">
      <c r="A196" s="223" t="s">
        <v>726</v>
      </c>
      <c r="B196" s="21" t="s">
        <v>437</v>
      </c>
      <c r="C196" s="62">
        <v>600</v>
      </c>
      <c r="D196" s="92">
        <v>-875880</v>
      </c>
      <c r="E196" s="135">
        <v>298092</v>
      </c>
      <c r="F196" s="399">
        <v>298092</v>
      </c>
      <c r="H196" s="439"/>
    </row>
    <row r="197" spans="1:8" ht="93" customHeight="1">
      <c r="A197" s="271" t="s">
        <v>725</v>
      </c>
      <c r="B197" s="21" t="s">
        <v>1342</v>
      </c>
      <c r="C197" s="62">
        <v>300</v>
      </c>
      <c r="D197" s="92"/>
      <c r="E197" s="135">
        <v>1130892.7</v>
      </c>
      <c r="F197" s="399">
        <v>1130892.7</v>
      </c>
      <c r="H197" s="439"/>
    </row>
    <row r="198" spans="1:8" ht="127.5" customHeight="1">
      <c r="A198" s="69" t="s">
        <v>1373</v>
      </c>
      <c r="B198" s="21" t="s">
        <v>438</v>
      </c>
      <c r="C198" s="62">
        <v>600</v>
      </c>
      <c r="D198" s="92">
        <v>5469248</v>
      </c>
      <c r="E198" s="92">
        <v>42301019</v>
      </c>
      <c r="F198" s="401">
        <v>41850440</v>
      </c>
      <c r="G198" s="185"/>
      <c r="H198" s="439"/>
    </row>
    <row r="199" spans="1:8" ht="31.5">
      <c r="A199" s="128" t="s">
        <v>439</v>
      </c>
      <c r="B199" s="20" t="s">
        <v>440</v>
      </c>
      <c r="C199" s="61"/>
      <c r="D199" s="98">
        <f>SUM(D201:D229)</f>
        <v>987111</v>
      </c>
      <c r="E199" s="98">
        <f>E200+E230</f>
        <v>134011110.59</v>
      </c>
      <c r="F199" s="398">
        <f>F200+F230</f>
        <v>124310264.06</v>
      </c>
      <c r="G199" s="185" t="e">
        <f>E199-#REF!</f>
        <v>#REF!</v>
      </c>
      <c r="H199" s="439"/>
    </row>
    <row r="200" spans="1:8" ht="50.25" customHeight="1">
      <c r="A200" s="225" t="s">
        <v>947</v>
      </c>
      <c r="B200" s="20" t="s">
        <v>441</v>
      </c>
      <c r="C200" s="61"/>
      <c r="D200" s="98"/>
      <c r="E200" s="122">
        <f>SUM(E201:E229)</f>
        <v>133859396.59</v>
      </c>
      <c r="F200" s="400">
        <f>SUM(F201:F229)</f>
        <v>124158550.06</v>
      </c>
      <c r="G200" s="185" t="e">
        <f>E200-#REF!</f>
        <v>#REF!</v>
      </c>
      <c r="H200" s="439"/>
    </row>
    <row r="201" spans="1:8" ht="63">
      <c r="A201" s="69" t="s">
        <v>442</v>
      </c>
      <c r="B201" s="21" t="s">
        <v>443</v>
      </c>
      <c r="C201" s="62">
        <v>600</v>
      </c>
      <c r="D201" s="92"/>
      <c r="E201" s="92">
        <v>6204730.76</v>
      </c>
      <c r="F201" s="401">
        <v>6204730.76</v>
      </c>
      <c r="H201" s="439"/>
    </row>
    <row r="202" spans="1:8" ht="96.75" customHeight="1">
      <c r="A202" s="69" t="s">
        <v>702</v>
      </c>
      <c r="B202" s="21" t="s">
        <v>710</v>
      </c>
      <c r="C202" s="62">
        <v>600</v>
      </c>
      <c r="D202" s="92"/>
      <c r="E202" s="92">
        <v>8414240.49</v>
      </c>
      <c r="F202" s="401">
        <v>8414240.49</v>
      </c>
      <c r="H202" s="439"/>
    </row>
    <row r="203" spans="1:8" ht="78.75">
      <c r="A203" s="69" t="s">
        <v>703</v>
      </c>
      <c r="B203" s="21" t="s">
        <v>711</v>
      </c>
      <c r="C203" s="62">
        <v>600</v>
      </c>
      <c r="D203" s="92"/>
      <c r="E203" s="92">
        <v>7229704.11</v>
      </c>
      <c r="F203" s="401">
        <v>7229704.11</v>
      </c>
      <c r="H203" s="439"/>
    </row>
    <row r="204" spans="1:8" ht="78.75" customHeight="1">
      <c r="A204" s="69" t="s">
        <v>705</v>
      </c>
      <c r="B204" s="21" t="s">
        <v>713</v>
      </c>
      <c r="C204" s="62">
        <v>600</v>
      </c>
      <c r="D204" s="92"/>
      <c r="E204" s="92">
        <v>6974286.92</v>
      </c>
      <c r="F204" s="401">
        <v>6974286.92</v>
      </c>
      <c r="G204" s="185"/>
      <c r="H204" s="439"/>
    </row>
    <row r="205" spans="1:9" ht="66" customHeight="1">
      <c r="A205" s="69" t="s">
        <v>1152</v>
      </c>
      <c r="B205" s="21" t="s">
        <v>1147</v>
      </c>
      <c r="C205" s="62">
        <v>600</v>
      </c>
      <c r="D205" s="92"/>
      <c r="E205" s="135">
        <v>3337824.3600000003</v>
      </c>
      <c r="F205" s="399">
        <v>780353.93</v>
      </c>
      <c r="G205" s="135">
        <v>780353.93</v>
      </c>
      <c r="H205" s="439"/>
      <c r="I205" s="440"/>
    </row>
    <row r="206" spans="1:8" ht="65.25" customHeight="1">
      <c r="A206" s="69" t="s">
        <v>1153</v>
      </c>
      <c r="B206" s="21" t="s">
        <v>1148</v>
      </c>
      <c r="C206" s="62">
        <v>600</v>
      </c>
      <c r="D206" s="92"/>
      <c r="E206" s="135">
        <v>132547</v>
      </c>
      <c r="F206" s="399">
        <v>100000</v>
      </c>
      <c r="G206" s="135">
        <v>100000</v>
      </c>
      <c r="H206" s="439"/>
    </row>
    <row r="207" spans="1:8" ht="79.5" customHeight="1">
      <c r="A207" s="69" t="s">
        <v>1154</v>
      </c>
      <c r="B207" s="21" t="s">
        <v>1149</v>
      </c>
      <c r="C207" s="62">
        <v>600</v>
      </c>
      <c r="D207" s="92"/>
      <c r="E207" s="135">
        <v>57807</v>
      </c>
      <c r="F207" s="399">
        <v>57807</v>
      </c>
      <c r="H207" s="439"/>
    </row>
    <row r="208" spans="1:8" ht="48.75" customHeight="1">
      <c r="A208" s="69" t="s">
        <v>1194</v>
      </c>
      <c r="B208" s="21" t="s">
        <v>1175</v>
      </c>
      <c r="C208" s="62">
        <v>600</v>
      </c>
      <c r="D208" s="92"/>
      <c r="E208" s="135">
        <v>22760</v>
      </c>
      <c r="F208" s="399"/>
      <c r="H208" s="439"/>
    </row>
    <row r="209" spans="1:8" ht="63">
      <c r="A209" s="154" t="s">
        <v>572</v>
      </c>
      <c r="B209" s="21" t="s">
        <v>573</v>
      </c>
      <c r="C209" s="62">
        <v>600</v>
      </c>
      <c r="D209" s="92"/>
      <c r="E209" s="92">
        <v>1734542.26</v>
      </c>
      <c r="F209" s="401">
        <v>1744200</v>
      </c>
      <c r="G209" s="185"/>
      <c r="H209" s="439"/>
    </row>
    <row r="210" spans="1:8" ht="66.75" customHeight="1">
      <c r="A210" s="69" t="s">
        <v>1480</v>
      </c>
      <c r="B210" s="21" t="s">
        <v>1465</v>
      </c>
      <c r="C210" s="62">
        <v>600</v>
      </c>
      <c r="D210" s="92"/>
      <c r="E210" s="92">
        <v>965773.74</v>
      </c>
      <c r="F210" s="401"/>
      <c r="G210" s="185"/>
      <c r="H210" s="439"/>
    </row>
    <row r="211" spans="1:8" ht="78.75">
      <c r="A211" s="224" t="s">
        <v>993</v>
      </c>
      <c r="B211" s="21" t="s">
        <v>991</v>
      </c>
      <c r="C211" s="62">
        <v>600</v>
      </c>
      <c r="D211" s="92"/>
      <c r="E211" s="135"/>
      <c r="F211" s="399"/>
      <c r="H211" s="439"/>
    </row>
    <row r="212" spans="1:9" ht="78.75">
      <c r="A212" s="69" t="s">
        <v>444</v>
      </c>
      <c r="B212" s="21" t="s">
        <v>445</v>
      </c>
      <c r="C212" s="62">
        <v>100</v>
      </c>
      <c r="D212" s="92"/>
      <c r="E212" s="92">
        <v>7632675.6</v>
      </c>
      <c r="F212" s="401">
        <v>7609755.6</v>
      </c>
      <c r="G212" s="185"/>
      <c r="H212" s="439"/>
      <c r="I212" s="185"/>
    </row>
    <row r="213" spans="1:9" ht="47.25">
      <c r="A213" s="69" t="s">
        <v>604</v>
      </c>
      <c r="B213" s="21" t="s">
        <v>445</v>
      </c>
      <c r="C213" s="62">
        <v>200</v>
      </c>
      <c r="D213" s="92">
        <v>-745000</v>
      </c>
      <c r="E213" s="92">
        <v>9968008.73</v>
      </c>
      <c r="F213" s="401">
        <v>9971008.73</v>
      </c>
      <c r="H213" s="439"/>
      <c r="I213" s="185"/>
    </row>
    <row r="214" spans="1:8" ht="36" customHeight="1">
      <c r="A214" s="69" t="s">
        <v>446</v>
      </c>
      <c r="B214" s="21" t="s">
        <v>445</v>
      </c>
      <c r="C214" s="62">
        <v>800</v>
      </c>
      <c r="D214" s="92"/>
      <c r="E214" s="92">
        <v>202935.92</v>
      </c>
      <c r="F214" s="401">
        <v>202935.92</v>
      </c>
      <c r="H214" s="439"/>
    </row>
    <row r="215" spans="1:8" ht="54.75" customHeight="1">
      <c r="A215" s="69" t="s">
        <v>1481</v>
      </c>
      <c r="B215" s="21" t="s">
        <v>1465</v>
      </c>
      <c r="C215" s="62">
        <v>200</v>
      </c>
      <c r="D215" s="92"/>
      <c r="E215" s="92">
        <v>193156.26</v>
      </c>
      <c r="F215" s="401"/>
      <c r="H215" s="439"/>
    </row>
    <row r="216" spans="1:8" ht="55.5" customHeight="1">
      <c r="A216" s="154" t="s">
        <v>605</v>
      </c>
      <c r="B216" s="21" t="s">
        <v>574</v>
      </c>
      <c r="C216" s="62">
        <v>200</v>
      </c>
      <c r="D216" s="92"/>
      <c r="E216" s="92">
        <v>321068.44</v>
      </c>
      <c r="F216" s="401">
        <v>323000</v>
      </c>
      <c r="G216" s="185"/>
      <c r="H216" s="439"/>
    </row>
    <row r="217" spans="1:8" ht="68.25" customHeight="1">
      <c r="A217" s="69" t="s">
        <v>606</v>
      </c>
      <c r="B217" s="21" t="s">
        <v>447</v>
      </c>
      <c r="C217" s="62">
        <v>200</v>
      </c>
      <c r="D217" s="92">
        <v>745000</v>
      </c>
      <c r="E217" s="92">
        <v>1400000</v>
      </c>
      <c r="F217" s="401">
        <v>1400000</v>
      </c>
      <c r="H217" s="439"/>
    </row>
    <row r="218" spans="1:8" ht="95.25" customHeight="1">
      <c r="A218" s="69" t="s">
        <v>1464</v>
      </c>
      <c r="B218" s="21" t="s">
        <v>1463</v>
      </c>
      <c r="C218" s="62">
        <v>600</v>
      </c>
      <c r="D218" s="92"/>
      <c r="E218" s="92">
        <v>2256684.1999999997</v>
      </c>
      <c r="F218" s="401"/>
      <c r="H218" s="439"/>
    </row>
    <row r="219" spans="1:8" ht="81" customHeight="1">
      <c r="A219" s="63" t="s">
        <v>1511</v>
      </c>
      <c r="B219" s="21" t="s">
        <v>1519</v>
      </c>
      <c r="C219" s="62">
        <v>600</v>
      </c>
      <c r="D219" s="92"/>
      <c r="E219" s="92">
        <v>2261214.4</v>
      </c>
      <c r="F219" s="401"/>
      <c r="G219" s="482" t="s">
        <v>1520</v>
      </c>
      <c r="H219" s="439"/>
    </row>
    <row r="220" spans="1:8" ht="81" customHeight="1">
      <c r="A220" s="483" t="s">
        <v>1479</v>
      </c>
      <c r="B220" s="133" t="s">
        <v>1522</v>
      </c>
      <c r="C220" s="134">
        <v>600</v>
      </c>
      <c r="D220" s="135"/>
      <c r="E220" s="135">
        <v>277387.8</v>
      </c>
      <c r="F220" s="401"/>
      <c r="G220" s="482" t="s">
        <v>1521</v>
      </c>
      <c r="H220" s="439"/>
    </row>
    <row r="221" spans="1:8" ht="66" customHeight="1">
      <c r="A221" s="69" t="s">
        <v>608</v>
      </c>
      <c r="B221" s="21" t="s">
        <v>1542</v>
      </c>
      <c r="C221" s="62">
        <v>200</v>
      </c>
      <c r="D221" s="92"/>
      <c r="E221" s="135">
        <v>71148</v>
      </c>
      <c r="F221" s="401"/>
      <c r="G221" s="136"/>
      <c r="H221" s="439"/>
    </row>
    <row r="222" spans="1:8" ht="66" customHeight="1">
      <c r="A222" s="69" t="s">
        <v>608</v>
      </c>
      <c r="B222" s="21" t="s">
        <v>1542</v>
      </c>
      <c r="C222" s="62">
        <v>200</v>
      </c>
      <c r="D222" s="92"/>
      <c r="E222" s="92">
        <v>63525</v>
      </c>
      <c r="F222" s="401"/>
      <c r="G222" s="136"/>
      <c r="H222" s="439"/>
    </row>
    <row r="223" spans="1:8" ht="65.25" customHeight="1">
      <c r="A223" s="222" t="s">
        <v>1483</v>
      </c>
      <c r="B223" s="21" t="s">
        <v>1542</v>
      </c>
      <c r="C223" s="62">
        <v>600</v>
      </c>
      <c r="D223" s="92"/>
      <c r="E223" s="92">
        <v>393855</v>
      </c>
      <c r="F223" s="401"/>
      <c r="G223" s="136"/>
      <c r="H223" s="439"/>
    </row>
    <row r="224" spans="1:8" ht="81" customHeight="1">
      <c r="A224" s="63" t="s">
        <v>887</v>
      </c>
      <c r="B224" s="21" t="s">
        <v>1543</v>
      </c>
      <c r="C224" s="62">
        <v>600</v>
      </c>
      <c r="D224" s="92"/>
      <c r="E224" s="92">
        <v>50820</v>
      </c>
      <c r="F224" s="401"/>
      <c r="G224" s="136"/>
      <c r="H224" s="439"/>
    </row>
    <row r="225" spans="1:8" ht="96" customHeight="1">
      <c r="A225" s="63" t="s">
        <v>727</v>
      </c>
      <c r="B225" s="21" t="s">
        <v>448</v>
      </c>
      <c r="C225" s="62">
        <v>200</v>
      </c>
      <c r="D225" s="92">
        <v>-370500</v>
      </c>
      <c r="E225" s="92">
        <v>36345</v>
      </c>
      <c r="F225" s="401">
        <v>36345</v>
      </c>
      <c r="H225" s="439"/>
    </row>
    <row r="226" spans="1:8" ht="94.5">
      <c r="A226" s="63" t="s">
        <v>725</v>
      </c>
      <c r="B226" s="21" t="s">
        <v>616</v>
      </c>
      <c r="C226" s="62">
        <v>300</v>
      </c>
      <c r="D226" s="92"/>
      <c r="E226" s="92">
        <v>86620.1</v>
      </c>
      <c r="F226" s="401">
        <v>86620.1</v>
      </c>
      <c r="H226" s="439"/>
    </row>
    <row r="227" spans="1:8" ht="208.5" customHeight="1">
      <c r="A227" s="69" t="s">
        <v>728</v>
      </c>
      <c r="B227" s="21" t="s">
        <v>449</v>
      </c>
      <c r="C227" s="62">
        <v>100</v>
      </c>
      <c r="D227" s="92"/>
      <c r="E227" s="92">
        <v>14601095.5</v>
      </c>
      <c r="F227" s="401">
        <v>14477914.25</v>
      </c>
      <c r="G227" s="185"/>
      <c r="H227" s="439"/>
    </row>
    <row r="228" spans="1:8" ht="159.75" customHeight="1">
      <c r="A228" s="69" t="s">
        <v>729</v>
      </c>
      <c r="B228" s="21" t="s">
        <v>449</v>
      </c>
      <c r="C228" s="62">
        <v>200</v>
      </c>
      <c r="D228" s="92"/>
      <c r="E228" s="92">
        <v>209937</v>
      </c>
      <c r="F228" s="401">
        <v>209837</v>
      </c>
      <c r="G228" s="185"/>
      <c r="H228" s="439"/>
    </row>
    <row r="229" spans="1:8" ht="176.25" customHeight="1">
      <c r="A229" s="69" t="s">
        <v>730</v>
      </c>
      <c r="B229" s="21" t="s">
        <v>449</v>
      </c>
      <c r="C229" s="62">
        <v>600</v>
      </c>
      <c r="D229" s="92">
        <v>1357611</v>
      </c>
      <c r="E229" s="92">
        <v>58758703</v>
      </c>
      <c r="F229" s="401">
        <v>58335810.25</v>
      </c>
      <c r="G229" s="185"/>
      <c r="H229" s="439"/>
    </row>
    <row r="230" spans="1:8" ht="52.5" customHeight="1">
      <c r="A230" s="225" t="s">
        <v>948</v>
      </c>
      <c r="B230" s="120" t="s">
        <v>862</v>
      </c>
      <c r="C230" s="121"/>
      <c r="D230" s="122"/>
      <c r="E230" s="122">
        <f>E231</f>
        <v>151714</v>
      </c>
      <c r="F230" s="400">
        <f>F231</f>
        <v>151714</v>
      </c>
      <c r="H230" s="439"/>
    </row>
    <row r="231" spans="1:8" ht="63">
      <c r="A231" s="69" t="s">
        <v>997</v>
      </c>
      <c r="B231" s="21" t="s">
        <v>1008</v>
      </c>
      <c r="C231" s="62">
        <v>600</v>
      </c>
      <c r="D231" s="92"/>
      <c r="E231" s="92">
        <v>151714</v>
      </c>
      <c r="F231" s="401">
        <v>151714</v>
      </c>
      <c r="H231" s="439"/>
    </row>
    <row r="232" spans="1:8" ht="31.5">
      <c r="A232" s="128" t="s">
        <v>450</v>
      </c>
      <c r="B232" s="20" t="s">
        <v>451</v>
      </c>
      <c r="C232" s="61"/>
      <c r="D232" s="98" t="e">
        <f>D234+#REF!+D236</f>
        <v>#REF!</v>
      </c>
      <c r="E232" s="98">
        <f>E233</f>
        <v>6064891.32</v>
      </c>
      <c r="F232" s="398">
        <f>F233</f>
        <v>6064891.319999999</v>
      </c>
      <c r="H232" s="439"/>
    </row>
    <row r="233" spans="1:8" ht="31.5">
      <c r="A233" s="128" t="s">
        <v>930</v>
      </c>
      <c r="B233" s="20" t="s">
        <v>452</v>
      </c>
      <c r="C233" s="61"/>
      <c r="D233" s="98"/>
      <c r="E233" s="98">
        <f>SUM(E234:E241)</f>
        <v>6064891.32</v>
      </c>
      <c r="F233" s="398">
        <f>SUM(F234:F241)</f>
        <v>6064891.319999999</v>
      </c>
      <c r="G233" s="185"/>
      <c r="H233" s="439"/>
    </row>
    <row r="234" spans="1:8" ht="86.25" customHeight="1">
      <c r="A234" s="222" t="s">
        <v>453</v>
      </c>
      <c r="B234" s="133" t="s">
        <v>454</v>
      </c>
      <c r="C234" s="134">
        <v>600</v>
      </c>
      <c r="D234" s="135"/>
      <c r="E234" s="92">
        <v>5298962.75</v>
      </c>
      <c r="F234" s="401">
        <v>5300230.89</v>
      </c>
      <c r="G234" s="92">
        <v>5300230.89</v>
      </c>
      <c r="H234" s="439"/>
    </row>
    <row r="235" spans="1:8" ht="83.25" customHeight="1">
      <c r="A235" s="69" t="s">
        <v>864</v>
      </c>
      <c r="B235" s="21" t="s">
        <v>865</v>
      </c>
      <c r="C235" s="62">
        <v>600</v>
      </c>
      <c r="D235" s="92"/>
      <c r="E235" s="135">
        <v>7532.740000000001</v>
      </c>
      <c r="F235" s="399">
        <v>6264.6</v>
      </c>
      <c r="G235" s="135">
        <v>6264.6</v>
      </c>
      <c r="H235" s="439"/>
    </row>
    <row r="236" spans="1:8" ht="94.5">
      <c r="A236" s="69" t="s">
        <v>722</v>
      </c>
      <c r="B236" s="21" t="s">
        <v>455</v>
      </c>
      <c r="C236" s="62">
        <v>600</v>
      </c>
      <c r="D236" s="92">
        <v>451896</v>
      </c>
      <c r="E236" s="135">
        <v>620195.83</v>
      </c>
      <c r="F236" s="399">
        <v>620195.83</v>
      </c>
      <c r="G236" s="185"/>
      <c r="H236" s="439"/>
    </row>
    <row r="237" spans="1:8" ht="63.75" customHeight="1">
      <c r="A237" s="69" t="s">
        <v>1169</v>
      </c>
      <c r="B237" s="21" t="s">
        <v>1168</v>
      </c>
      <c r="C237" s="62">
        <v>600</v>
      </c>
      <c r="D237" s="92"/>
      <c r="E237" s="135"/>
      <c r="F237" s="399"/>
      <c r="H237" s="439"/>
    </row>
    <row r="238" spans="1:8" ht="66.75" customHeight="1">
      <c r="A238" s="161" t="s">
        <v>1187</v>
      </c>
      <c r="B238" s="21" t="s">
        <v>1177</v>
      </c>
      <c r="C238" s="62">
        <v>600</v>
      </c>
      <c r="D238" s="92"/>
      <c r="E238" s="135"/>
      <c r="F238" s="399"/>
      <c r="H238" s="439"/>
    </row>
    <row r="239" spans="1:8" ht="98.25" customHeight="1">
      <c r="A239" s="161" t="s">
        <v>1188</v>
      </c>
      <c r="B239" s="21" t="s">
        <v>1178</v>
      </c>
      <c r="C239" s="62">
        <v>600</v>
      </c>
      <c r="D239" s="92"/>
      <c r="E239" s="135"/>
      <c r="F239" s="399"/>
      <c r="H239" s="439"/>
    </row>
    <row r="240" spans="1:8" ht="51.75" customHeight="1">
      <c r="A240" s="161" t="s">
        <v>1433</v>
      </c>
      <c r="B240" s="133" t="s">
        <v>1364</v>
      </c>
      <c r="C240" s="134">
        <v>600</v>
      </c>
      <c r="D240" s="135"/>
      <c r="E240" s="135">
        <v>138200</v>
      </c>
      <c r="F240" s="399">
        <v>138200</v>
      </c>
      <c r="H240" s="439"/>
    </row>
    <row r="241" spans="1:8" ht="67.5" customHeight="1">
      <c r="A241" s="161" t="s">
        <v>1189</v>
      </c>
      <c r="B241" s="21" t="s">
        <v>1179</v>
      </c>
      <c r="C241" s="62">
        <v>600</v>
      </c>
      <c r="D241" s="92"/>
      <c r="E241" s="135"/>
      <c r="F241" s="399"/>
      <c r="H241" s="439"/>
    </row>
    <row r="242" spans="1:8" ht="63">
      <c r="A242" s="212" t="s">
        <v>884</v>
      </c>
      <c r="B242" s="23" t="s">
        <v>456</v>
      </c>
      <c r="C242" s="121"/>
      <c r="D242" s="122"/>
      <c r="E242" s="157">
        <f>E243+E261+E268</f>
        <v>3651425.84</v>
      </c>
      <c r="F242" s="397">
        <f>F243+F261+F268</f>
        <v>3674746.9699999997</v>
      </c>
      <c r="G242" s="185" t="e">
        <f>E242-#REF!</f>
        <v>#REF!</v>
      </c>
      <c r="H242" s="439"/>
    </row>
    <row r="243" spans="1:8" ht="54" customHeight="1">
      <c r="A243" s="128" t="s">
        <v>464</v>
      </c>
      <c r="B243" s="20" t="s">
        <v>457</v>
      </c>
      <c r="C243" s="121"/>
      <c r="D243" s="122"/>
      <c r="E243" s="122">
        <f>E244+E251+E258</f>
        <v>1246307.13</v>
      </c>
      <c r="F243" s="400">
        <f>F244+F251+F258</f>
        <v>1764462.21</v>
      </c>
      <c r="H243" s="439"/>
    </row>
    <row r="244" spans="1:8" ht="23.25" customHeight="1">
      <c r="A244" s="225" t="s">
        <v>465</v>
      </c>
      <c r="B244" s="20" t="s">
        <v>458</v>
      </c>
      <c r="C244" s="121"/>
      <c r="D244" s="122"/>
      <c r="E244" s="122">
        <f>SUM(E245:E250)</f>
        <v>406000</v>
      </c>
      <c r="F244" s="400">
        <f>SUM(F245:F250)</f>
        <v>933500</v>
      </c>
      <c r="H244" s="439"/>
    </row>
    <row r="245" spans="1:8" ht="65.25" customHeight="1">
      <c r="A245" s="69" t="s">
        <v>696</v>
      </c>
      <c r="B245" s="21" t="s">
        <v>1399</v>
      </c>
      <c r="C245" s="62">
        <v>600</v>
      </c>
      <c r="D245" s="92"/>
      <c r="E245" s="135">
        <v>350000</v>
      </c>
      <c r="F245" s="399">
        <v>350000</v>
      </c>
      <c r="H245" s="439"/>
    </row>
    <row r="246" spans="1:8" ht="94.5">
      <c r="A246" s="69" t="s">
        <v>743</v>
      </c>
      <c r="B246" s="21" t="s">
        <v>1400</v>
      </c>
      <c r="C246" s="62">
        <v>100</v>
      </c>
      <c r="D246" s="92"/>
      <c r="E246" s="135">
        <v>56000</v>
      </c>
      <c r="F246" s="399">
        <v>56000</v>
      </c>
      <c r="H246" s="439"/>
    </row>
    <row r="247" spans="1:8" ht="49.5" customHeight="1">
      <c r="A247" s="69" t="s">
        <v>608</v>
      </c>
      <c r="B247" s="21" t="s">
        <v>1401</v>
      </c>
      <c r="C247" s="62">
        <v>200</v>
      </c>
      <c r="D247" s="92"/>
      <c r="E247" s="135">
        <v>0</v>
      </c>
      <c r="F247" s="399">
        <v>65500</v>
      </c>
      <c r="G247" s="185"/>
      <c r="H247" s="439"/>
    </row>
    <row r="248" spans="1:8" ht="49.5" customHeight="1">
      <c r="A248" s="69" t="s">
        <v>608</v>
      </c>
      <c r="B248" s="21" t="s">
        <v>1401</v>
      </c>
      <c r="C248" s="62">
        <v>200</v>
      </c>
      <c r="D248" s="92"/>
      <c r="E248" s="92">
        <v>0</v>
      </c>
      <c r="F248" s="401">
        <v>57750</v>
      </c>
      <c r="G248" s="185"/>
      <c r="H248" s="439"/>
    </row>
    <row r="249" spans="1:8" ht="63.75" customHeight="1">
      <c r="A249" s="222" t="s">
        <v>1483</v>
      </c>
      <c r="B249" s="21" t="s">
        <v>1401</v>
      </c>
      <c r="C249" s="62">
        <v>600</v>
      </c>
      <c r="D249" s="92"/>
      <c r="E249" s="92">
        <v>0</v>
      </c>
      <c r="F249" s="401">
        <v>358050</v>
      </c>
      <c r="G249" s="185"/>
      <c r="H249" s="439"/>
    </row>
    <row r="250" spans="1:8" ht="81.75" customHeight="1">
      <c r="A250" s="63" t="s">
        <v>887</v>
      </c>
      <c r="B250" s="21" t="s">
        <v>1402</v>
      </c>
      <c r="C250" s="62">
        <v>600</v>
      </c>
      <c r="D250" s="92"/>
      <c r="E250" s="92">
        <v>0</v>
      </c>
      <c r="F250" s="401">
        <v>46200</v>
      </c>
      <c r="G250" s="185"/>
      <c r="H250" s="439"/>
    </row>
    <row r="251" spans="1:8" ht="31.5">
      <c r="A251" s="218" t="s">
        <v>375</v>
      </c>
      <c r="B251" s="120" t="s">
        <v>1403</v>
      </c>
      <c r="C251" s="121"/>
      <c r="D251" s="122"/>
      <c r="E251" s="122">
        <f>SUM(E252:E257)</f>
        <v>816307.1299999999</v>
      </c>
      <c r="F251" s="400">
        <f>SUM(F252:F257)</f>
        <v>815962.21</v>
      </c>
      <c r="H251" s="439"/>
    </row>
    <row r="252" spans="1:8" ht="63">
      <c r="A252" s="63" t="s">
        <v>598</v>
      </c>
      <c r="B252" s="21" t="s">
        <v>1404</v>
      </c>
      <c r="C252" s="62">
        <v>200</v>
      </c>
      <c r="D252" s="92">
        <v>320000</v>
      </c>
      <c r="E252" s="135">
        <v>350000</v>
      </c>
      <c r="F252" s="399">
        <v>350000</v>
      </c>
      <c r="H252" s="439"/>
    </row>
    <row r="253" spans="1:8" ht="47.25">
      <c r="A253" s="63" t="s">
        <v>1062</v>
      </c>
      <c r="B253" s="21" t="s">
        <v>1405</v>
      </c>
      <c r="C253" s="62">
        <v>200</v>
      </c>
      <c r="D253" s="92"/>
      <c r="E253" s="135">
        <v>10000</v>
      </c>
      <c r="F253" s="399">
        <v>10000</v>
      </c>
      <c r="H253" s="439"/>
    </row>
    <row r="254" spans="1:8" ht="63">
      <c r="A254" s="63" t="s">
        <v>1024</v>
      </c>
      <c r="B254" s="21" t="s">
        <v>1406</v>
      </c>
      <c r="C254" s="62">
        <v>200</v>
      </c>
      <c r="D254" s="92"/>
      <c r="E254" s="135">
        <v>12240</v>
      </c>
      <c r="F254" s="399">
        <v>12240</v>
      </c>
      <c r="H254" s="439"/>
    </row>
    <row r="255" spans="1:8" ht="47.25">
      <c r="A255" s="63" t="s">
        <v>599</v>
      </c>
      <c r="B255" s="21" t="s">
        <v>1407</v>
      </c>
      <c r="C255" s="62">
        <v>200</v>
      </c>
      <c r="D255" s="92">
        <v>10975</v>
      </c>
      <c r="E255" s="135">
        <v>10666.5</v>
      </c>
      <c r="F255" s="399">
        <v>10666.5</v>
      </c>
      <c r="H255" s="439"/>
    </row>
    <row r="256" spans="1:8" ht="94.5">
      <c r="A256" s="63" t="s">
        <v>376</v>
      </c>
      <c r="B256" s="21" t="s">
        <v>1408</v>
      </c>
      <c r="C256" s="62">
        <v>100</v>
      </c>
      <c r="D256" s="92">
        <v>383500</v>
      </c>
      <c r="E256" s="135">
        <v>417080.92</v>
      </c>
      <c r="F256" s="399">
        <v>416736</v>
      </c>
      <c r="G256" s="185"/>
      <c r="H256" s="439"/>
    </row>
    <row r="257" spans="1:8" ht="63">
      <c r="A257" s="63" t="s">
        <v>600</v>
      </c>
      <c r="B257" s="21" t="s">
        <v>1408</v>
      </c>
      <c r="C257" s="62">
        <v>200</v>
      </c>
      <c r="D257" s="92">
        <v>63370</v>
      </c>
      <c r="E257" s="135">
        <v>16319.71</v>
      </c>
      <c r="F257" s="399">
        <v>16319.71</v>
      </c>
      <c r="H257" s="439"/>
    </row>
    <row r="258" spans="1:8" ht="31.5">
      <c r="A258" s="128" t="s">
        <v>1037</v>
      </c>
      <c r="B258" s="120" t="s">
        <v>1409</v>
      </c>
      <c r="C258" s="121"/>
      <c r="D258" s="122"/>
      <c r="E258" s="122">
        <f>SUM(E259:E260)</f>
        <v>24000</v>
      </c>
      <c r="F258" s="400">
        <f>SUM(F259:F260)</f>
        <v>15000</v>
      </c>
      <c r="H258" s="439"/>
    </row>
    <row r="259" spans="1:8" ht="48" customHeight="1">
      <c r="A259" s="63" t="s">
        <v>1231</v>
      </c>
      <c r="B259" s="21" t="s">
        <v>1410</v>
      </c>
      <c r="C259" s="62">
        <v>200</v>
      </c>
      <c r="D259" s="92"/>
      <c r="E259" s="135">
        <v>18000</v>
      </c>
      <c r="F259" s="399">
        <v>9000</v>
      </c>
      <c r="G259" s="185"/>
      <c r="H259" s="439"/>
    </row>
    <row r="260" spans="1:8" ht="63">
      <c r="A260" s="63" t="s">
        <v>1232</v>
      </c>
      <c r="B260" s="21" t="s">
        <v>1411</v>
      </c>
      <c r="C260" s="62">
        <v>200</v>
      </c>
      <c r="D260" s="92"/>
      <c r="E260" s="135">
        <v>6000</v>
      </c>
      <c r="F260" s="399">
        <v>6000</v>
      </c>
      <c r="H260" s="439"/>
    </row>
    <row r="261" spans="1:8" ht="31.5">
      <c r="A261" s="128" t="s">
        <v>466</v>
      </c>
      <c r="B261" s="20" t="s">
        <v>1412</v>
      </c>
      <c r="C261" s="61"/>
      <c r="D261" s="98">
        <f>D263</f>
        <v>0</v>
      </c>
      <c r="E261" s="98">
        <f>E262+E264</f>
        <v>61400</v>
      </c>
      <c r="F261" s="398">
        <f>F262+F264</f>
        <v>61400</v>
      </c>
      <c r="H261" s="439"/>
    </row>
    <row r="262" spans="1:8" ht="35.25" customHeight="1">
      <c r="A262" s="128" t="s">
        <v>1038</v>
      </c>
      <c r="B262" s="20" t="s">
        <v>1413</v>
      </c>
      <c r="C262" s="61"/>
      <c r="D262" s="98"/>
      <c r="E262" s="98">
        <f>E263</f>
        <v>4000</v>
      </c>
      <c r="F262" s="398">
        <f>F263</f>
        <v>4000</v>
      </c>
      <c r="H262" s="439"/>
    </row>
    <row r="263" spans="1:8" ht="63">
      <c r="A263" s="69" t="s">
        <v>1039</v>
      </c>
      <c r="B263" s="21" t="s">
        <v>1414</v>
      </c>
      <c r="C263" s="62">
        <v>200</v>
      </c>
      <c r="D263" s="92"/>
      <c r="E263" s="135">
        <v>4000</v>
      </c>
      <c r="F263" s="399">
        <v>4000</v>
      </c>
      <c r="H263" s="439"/>
    </row>
    <row r="264" spans="1:8" ht="31.5">
      <c r="A264" s="128" t="s">
        <v>935</v>
      </c>
      <c r="B264" s="20" t="s">
        <v>1415</v>
      </c>
      <c r="C264" s="61"/>
      <c r="D264" s="92"/>
      <c r="E264" s="122">
        <f>SUM(E265:E267)</f>
        <v>57400</v>
      </c>
      <c r="F264" s="400">
        <f>SUM(F265:F267)</f>
        <v>57400</v>
      </c>
      <c r="H264" s="439"/>
    </row>
    <row r="265" spans="1:8" ht="94.5">
      <c r="A265" s="69" t="s">
        <v>978</v>
      </c>
      <c r="B265" s="21" t="s">
        <v>1416</v>
      </c>
      <c r="C265" s="62">
        <v>100</v>
      </c>
      <c r="D265" s="92"/>
      <c r="E265" s="135">
        <v>15000</v>
      </c>
      <c r="F265" s="399">
        <v>15000</v>
      </c>
      <c r="H265" s="439"/>
    </row>
    <row r="266" spans="1:8" ht="63">
      <c r="A266" s="69" t="s">
        <v>979</v>
      </c>
      <c r="B266" s="21" t="s">
        <v>1417</v>
      </c>
      <c r="C266" s="62">
        <v>200</v>
      </c>
      <c r="D266" s="92"/>
      <c r="E266" s="135">
        <v>5000</v>
      </c>
      <c r="F266" s="399">
        <v>5000</v>
      </c>
      <c r="H266" s="439"/>
    </row>
    <row r="267" spans="1:8" ht="63">
      <c r="A267" s="69" t="s">
        <v>946</v>
      </c>
      <c r="B267" s="21" t="s">
        <v>1418</v>
      </c>
      <c r="C267" s="62">
        <v>200</v>
      </c>
      <c r="D267" s="92"/>
      <c r="E267" s="135">
        <v>37400</v>
      </c>
      <c r="F267" s="399">
        <v>37400</v>
      </c>
      <c r="H267" s="439"/>
    </row>
    <row r="268" spans="1:8" ht="31.5">
      <c r="A268" s="128" t="s">
        <v>1013</v>
      </c>
      <c r="B268" s="20" t="s">
        <v>1419</v>
      </c>
      <c r="C268" s="61"/>
      <c r="D268" s="98">
        <f>D270</f>
        <v>0</v>
      </c>
      <c r="E268" s="98">
        <f>E269</f>
        <v>2343718.71</v>
      </c>
      <c r="F268" s="398">
        <f>F269</f>
        <v>1848884.76</v>
      </c>
      <c r="G268" s="185" t="e">
        <f>E268-#REF!</f>
        <v>#REF!</v>
      </c>
      <c r="H268" s="439"/>
    </row>
    <row r="269" spans="1:8" ht="31.5">
      <c r="A269" s="128" t="s">
        <v>1014</v>
      </c>
      <c r="B269" s="20" t="s">
        <v>1420</v>
      </c>
      <c r="C269" s="61"/>
      <c r="D269" s="98"/>
      <c r="E269" s="98">
        <f>E270+E271+E272</f>
        <v>2343718.71</v>
      </c>
      <c r="F269" s="398">
        <f>F270+F271+F272</f>
        <v>1848884.76</v>
      </c>
      <c r="G269" s="185" t="e">
        <f>E269-#REF!</f>
        <v>#REF!</v>
      </c>
      <c r="H269" s="439"/>
    </row>
    <row r="270" spans="1:8" ht="93" customHeight="1">
      <c r="A270" s="69" t="s">
        <v>1016</v>
      </c>
      <c r="B270" s="21" t="s">
        <v>1421</v>
      </c>
      <c r="C270" s="62">
        <v>100</v>
      </c>
      <c r="D270" s="92"/>
      <c r="E270" s="135">
        <v>2263638.71</v>
      </c>
      <c r="F270" s="399">
        <v>1768804.76</v>
      </c>
      <c r="G270" s="135">
        <v>1768804.76</v>
      </c>
      <c r="H270" s="439"/>
    </row>
    <row r="271" spans="1:8" ht="47.25" customHeight="1">
      <c r="A271" s="69" t="s">
        <v>1015</v>
      </c>
      <c r="B271" s="21" t="s">
        <v>1421</v>
      </c>
      <c r="C271" s="62">
        <v>200</v>
      </c>
      <c r="D271" s="92"/>
      <c r="E271" s="135">
        <v>80080</v>
      </c>
      <c r="F271" s="399">
        <v>80080</v>
      </c>
      <c r="H271" s="439"/>
    </row>
    <row r="272" spans="1:8" ht="48" customHeight="1">
      <c r="A272" s="69" t="s">
        <v>1017</v>
      </c>
      <c r="B272" s="21" t="s">
        <v>1421</v>
      </c>
      <c r="C272" s="62">
        <v>800</v>
      </c>
      <c r="D272" s="92"/>
      <c r="E272" s="92"/>
      <c r="F272" s="401"/>
      <c r="H272" s="439"/>
    </row>
    <row r="273" spans="1:8" ht="31.5">
      <c r="A273" s="212" t="s">
        <v>662</v>
      </c>
      <c r="B273" s="23" t="s">
        <v>459</v>
      </c>
      <c r="C273" s="216"/>
      <c r="D273" s="157">
        <f>D274</f>
        <v>0</v>
      </c>
      <c r="E273" s="157">
        <f>E274+E279</f>
        <v>4309040</v>
      </c>
      <c r="F273" s="397">
        <f>F274+F279</f>
        <v>4237000</v>
      </c>
      <c r="H273" s="439"/>
    </row>
    <row r="274" spans="1:8" ht="31.5">
      <c r="A274" s="128" t="s">
        <v>931</v>
      </c>
      <c r="B274" s="20" t="s">
        <v>460</v>
      </c>
      <c r="C274" s="61"/>
      <c r="D274" s="98">
        <f>SUM(D276:D278)</f>
        <v>0</v>
      </c>
      <c r="E274" s="98">
        <f>E275</f>
        <v>4309040</v>
      </c>
      <c r="F274" s="398">
        <f>F275</f>
        <v>4237000</v>
      </c>
      <c r="H274" s="439"/>
    </row>
    <row r="275" spans="1:8" ht="31.5">
      <c r="A275" s="128" t="s">
        <v>996</v>
      </c>
      <c r="B275" s="20" t="s">
        <v>461</v>
      </c>
      <c r="C275" s="61"/>
      <c r="D275" s="98"/>
      <c r="E275" s="98">
        <f>SUM(E276:E278)</f>
        <v>4309040</v>
      </c>
      <c r="F275" s="398">
        <f>SUM(F276:F278)</f>
        <v>4237000</v>
      </c>
      <c r="H275" s="439"/>
    </row>
    <row r="276" spans="1:8" ht="96.75" customHeight="1">
      <c r="A276" s="69" t="s">
        <v>548</v>
      </c>
      <c r="B276" s="21" t="s">
        <v>463</v>
      </c>
      <c r="C276" s="62">
        <v>100</v>
      </c>
      <c r="D276" s="92">
        <v>56705</v>
      </c>
      <c r="E276" s="92">
        <v>3850265.8</v>
      </c>
      <c r="F276" s="401">
        <v>3850265.8</v>
      </c>
      <c r="H276" s="439"/>
    </row>
    <row r="277" spans="1:8" ht="65.25" customHeight="1">
      <c r="A277" s="69" t="s">
        <v>607</v>
      </c>
      <c r="B277" s="21" t="s">
        <v>463</v>
      </c>
      <c r="C277" s="62">
        <v>200</v>
      </c>
      <c r="D277" s="92">
        <v>-50705</v>
      </c>
      <c r="E277" s="92">
        <v>458774.2</v>
      </c>
      <c r="F277" s="401">
        <v>386734.2</v>
      </c>
      <c r="G277" s="185"/>
      <c r="H277" s="439"/>
    </row>
    <row r="278" spans="1:8" ht="31.5" customHeight="1">
      <c r="A278" s="69" t="s">
        <v>462</v>
      </c>
      <c r="B278" s="21" t="s">
        <v>463</v>
      </c>
      <c r="C278" s="62">
        <v>800</v>
      </c>
      <c r="D278" s="92">
        <v>-6000</v>
      </c>
      <c r="E278" s="92"/>
      <c r="F278" s="401"/>
      <c r="H278" s="439"/>
    </row>
    <row r="279" spans="1:8" ht="31.5">
      <c r="A279" s="128" t="s">
        <v>1126</v>
      </c>
      <c r="B279" s="20" t="s">
        <v>1128</v>
      </c>
      <c r="C279" s="121"/>
      <c r="D279" s="122"/>
      <c r="E279" s="122">
        <f>E280</f>
        <v>0</v>
      </c>
      <c r="F279" s="400">
        <f>F280</f>
        <v>0</v>
      </c>
      <c r="H279" s="439"/>
    </row>
    <row r="280" spans="1:8" ht="31.5">
      <c r="A280" s="128" t="s">
        <v>1127</v>
      </c>
      <c r="B280" s="20" t="s">
        <v>1129</v>
      </c>
      <c r="C280" s="121"/>
      <c r="D280" s="122"/>
      <c r="E280" s="122">
        <f>E281</f>
        <v>0</v>
      </c>
      <c r="F280" s="400">
        <f>F281</f>
        <v>0</v>
      </c>
      <c r="H280" s="439"/>
    </row>
    <row r="281" spans="1:8" ht="47.25">
      <c r="A281" s="69" t="s">
        <v>1130</v>
      </c>
      <c r="B281" s="21" t="s">
        <v>1131</v>
      </c>
      <c r="C281" s="62">
        <v>200</v>
      </c>
      <c r="D281" s="92"/>
      <c r="E281" s="92"/>
      <c r="F281" s="401"/>
      <c r="H281" s="439"/>
    </row>
    <row r="282" spans="1:8" ht="47.25">
      <c r="A282" s="212" t="s">
        <v>467</v>
      </c>
      <c r="B282" s="23" t="s">
        <v>468</v>
      </c>
      <c r="C282" s="216"/>
      <c r="D282" s="157">
        <f>D283</f>
        <v>30000</v>
      </c>
      <c r="E282" s="157">
        <f>E283</f>
        <v>8988843.35</v>
      </c>
      <c r="F282" s="397">
        <f>F283</f>
        <v>13091811.68</v>
      </c>
      <c r="G282" s="185" t="e">
        <f>E282-#REF!</f>
        <v>#REF!</v>
      </c>
      <c r="H282" s="439"/>
    </row>
    <row r="283" spans="1:8" ht="15.75">
      <c r="A283" s="128" t="s">
        <v>2</v>
      </c>
      <c r="B283" s="20" t="s">
        <v>469</v>
      </c>
      <c r="C283" s="61"/>
      <c r="D283" s="98">
        <f>SUM(D23:D24)</f>
        <v>30000</v>
      </c>
      <c r="E283" s="98">
        <f>SUM(E284:E301)</f>
        <v>8988843.35</v>
      </c>
      <c r="F283" s="398">
        <f>SUM(F284:F301)</f>
        <v>13091811.68</v>
      </c>
      <c r="G283" s="185" t="e">
        <f>E283-#REF!</f>
        <v>#REF!</v>
      </c>
      <c r="H283" s="439"/>
    </row>
    <row r="284" spans="1:8" ht="34.5" customHeight="1">
      <c r="A284" s="220" t="s">
        <v>622</v>
      </c>
      <c r="B284" s="21" t="s">
        <v>472</v>
      </c>
      <c r="C284" s="62">
        <v>800</v>
      </c>
      <c r="D284" s="92"/>
      <c r="E284" s="135">
        <v>44022</v>
      </c>
      <c r="F284" s="399">
        <v>44022</v>
      </c>
      <c r="H284" s="439"/>
    </row>
    <row r="285" spans="1:8" ht="51" customHeight="1">
      <c r="A285" s="63" t="s">
        <v>610</v>
      </c>
      <c r="B285" s="21" t="s">
        <v>471</v>
      </c>
      <c r="C285" s="62">
        <v>200</v>
      </c>
      <c r="D285" s="92"/>
      <c r="E285" s="135">
        <v>117180</v>
      </c>
      <c r="F285" s="399">
        <v>117180</v>
      </c>
      <c r="H285" s="439"/>
    </row>
    <row r="286" spans="1:8" ht="50.25" customHeight="1">
      <c r="A286" s="63" t="s">
        <v>473</v>
      </c>
      <c r="B286" s="21" t="s">
        <v>474</v>
      </c>
      <c r="C286" s="62">
        <v>400</v>
      </c>
      <c r="D286" s="92"/>
      <c r="E286" s="135"/>
      <c r="F286" s="399"/>
      <c r="H286" s="439"/>
    </row>
    <row r="287" spans="1:8" ht="84.75" customHeight="1">
      <c r="A287" s="63" t="s">
        <v>634</v>
      </c>
      <c r="B287" s="21" t="s">
        <v>628</v>
      </c>
      <c r="C287" s="62">
        <v>200</v>
      </c>
      <c r="D287" s="92"/>
      <c r="E287" s="135"/>
      <c r="F287" s="399"/>
      <c r="H287" s="439"/>
    </row>
    <row r="288" spans="1:8" ht="163.5" customHeight="1">
      <c r="A288" s="63" t="s">
        <v>1553</v>
      </c>
      <c r="B288" s="21" t="s">
        <v>1552</v>
      </c>
      <c r="C288" s="62">
        <v>200</v>
      </c>
      <c r="D288" s="92"/>
      <c r="E288" s="135">
        <v>161150</v>
      </c>
      <c r="F288" s="399"/>
      <c r="H288" s="439"/>
    </row>
    <row r="289" spans="1:8" ht="50.25" customHeight="1">
      <c r="A289" s="63" t="s">
        <v>914</v>
      </c>
      <c r="B289" s="21" t="s">
        <v>945</v>
      </c>
      <c r="C289" s="62">
        <v>200</v>
      </c>
      <c r="D289" s="92"/>
      <c r="E289" s="135">
        <v>816533.33</v>
      </c>
      <c r="F289" s="399">
        <v>816533.33</v>
      </c>
      <c r="H289" s="439"/>
    </row>
    <row r="290" spans="1:8" ht="66" customHeight="1">
      <c r="A290" s="63" t="s">
        <v>636</v>
      </c>
      <c r="B290" s="21" t="s">
        <v>635</v>
      </c>
      <c r="C290" s="62">
        <v>200</v>
      </c>
      <c r="D290" s="92"/>
      <c r="E290" s="135">
        <v>119659.25</v>
      </c>
      <c r="F290" s="399">
        <v>119659.25</v>
      </c>
      <c r="H290" s="439"/>
    </row>
    <row r="291" spans="1:8" ht="49.5" customHeight="1">
      <c r="A291" s="63" t="s">
        <v>750</v>
      </c>
      <c r="B291" s="21" t="s">
        <v>749</v>
      </c>
      <c r="C291" s="62">
        <v>200</v>
      </c>
      <c r="D291" s="92"/>
      <c r="E291" s="135"/>
      <c r="F291" s="399"/>
      <c r="H291" s="439"/>
    </row>
    <row r="292" spans="1:8" ht="51.75" customHeight="1">
      <c r="A292" s="63" t="s">
        <v>762</v>
      </c>
      <c r="B292" s="21" t="s">
        <v>761</v>
      </c>
      <c r="C292" s="62">
        <v>200</v>
      </c>
      <c r="D292" s="92"/>
      <c r="E292" s="135">
        <v>0</v>
      </c>
      <c r="F292" s="399">
        <v>4289425.6</v>
      </c>
      <c r="G292" s="135">
        <v>4289425.6</v>
      </c>
      <c r="H292" s="439"/>
    </row>
    <row r="293" spans="1:8" ht="114.75" customHeight="1">
      <c r="A293" s="64" t="s">
        <v>1315</v>
      </c>
      <c r="B293" s="21" t="s">
        <v>1335</v>
      </c>
      <c r="C293" s="62">
        <v>800</v>
      </c>
      <c r="D293" s="92"/>
      <c r="E293" s="135">
        <v>69684.75</v>
      </c>
      <c r="F293" s="399">
        <v>69684.75</v>
      </c>
      <c r="H293" s="439"/>
    </row>
    <row r="294" spans="1:8" ht="32.25" customHeight="1">
      <c r="A294" s="221" t="s">
        <v>1333</v>
      </c>
      <c r="B294" s="21" t="s">
        <v>1375</v>
      </c>
      <c r="C294" s="62">
        <v>800</v>
      </c>
      <c r="D294" s="92"/>
      <c r="E294" s="135">
        <v>380000</v>
      </c>
      <c r="F294" s="399">
        <v>380000</v>
      </c>
      <c r="H294" s="439"/>
    </row>
    <row r="295" spans="1:8" ht="143.25" customHeight="1">
      <c r="A295" s="63" t="s">
        <v>621</v>
      </c>
      <c r="B295" s="21" t="s">
        <v>619</v>
      </c>
      <c r="C295" s="62">
        <v>800</v>
      </c>
      <c r="D295" s="92"/>
      <c r="E295" s="92"/>
      <c r="F295" s="401"/>
      <c r="H295" s="439"/>
    </row>
    <row r="296" spans="1:12" ht="83.25" customHeight="1">
      <c r="A296" s="63" t="s">
        <v>1544</v>
      </c>
      <c r="B296" s="21" t="s">
        <v>475</v>
      </c>
      <c r="C296" s="62">
        <v>200</v>
      </c>
      <c r="D296" s="92">
        <v>59850</v>
      </c>
      <c r="E296" s="135">
        <v>61039.02</v>
      </c>
      <c r="F296" s="399">
        <v>79272</v>
      </c>
      <c r="H296" s="439"/>
      <c r="J296" s="486"/>
      <c r="L296" s="185"/>
    </row>
    <row r="297" spans="1:8" ht="111" customHeight="1">
      <c r="A297" s="63" t="s">
        <v>611</v>
      </c>
      <c r="B297" s="21" t="s">
        <v>747</v>
      </c>
      <c r="C297" s="62">
        <v>200</v>
      </c>
      <c r="D297" s="92">
        <v>63180</v>
      </c>
      <c r="E297" s="135">
        <v>140392</v>
      </c>
      <c r="F297" s="399">
        <v>140392</v>
      </c>
      <c r="H297" s="439"/>
    </row>
    <row r="298" spans="1:8" ht="50.25" customHeight="1">
      <c r="A298" s="63" t="s">
        <v>476</v>
      </c>
      <c r="B298" s="21" t="s">
        <v>477</v>
      </c>
      <c r="C298" s="62">
        <v>600</v>
      </c>
      <c r="D298" s="92"/>
      <c r="E298" s="92"/>
      <c r="F298" s="401"/>
      <c r="H298" s="439"/>
    </row>
    <row r="299" spans="1:8" ht="81" customHeight="1">
      <c r="A299" s="63" t="s">
        <v>918</v>
      </c>
      <c r="B299" s="21" t="s">
        <v>478</v>
      </c>
      <c r="C299" s="62">
        <v>300</v>
      </c>
      <c r="D299" s="92"/>
      <c r="E299" s="92">
        <v>0</v>
      </c>
      <c r="F299" s="401">
        <v>1035000</v>
      </c>
      <c r="H299" s="439"/>
    </row>
    <row r="300" spans="1:8" ht="81" customHeight="1">
      <c r="A300" s="63" t="s">
        <v>1536</v>
      </c>
      <c r="B300" s="21" t="s">
        <v>478</v>
      </c>
      <c r="C300" s="62">
        <v>800</v>
      </c>
      <c r="D300" s="92"/>
      <c r="E300" s="92">
        <v>1035000</v>
      </c>
      <c r="F300" s="401"/>
      <c r="H300" s="439"/>
    </row>
    <row r="301" spans="1:8" ht="159" customHeight="1">
      <c r="A301" s="69" t="s">
        <v>479</v>
      </c>
      <c r="B301" s="21" t="s">
        <v>480</v>
      </c>
      <c r="C301" s="62">
        <v>600</v>
      </c>
      <c r="D301" s="92">
        <v>208560</v>
      </c>
      <c r="E301" s="92">
        <v>6044183</v>
      </c>
      <c r="F301" s="401">
        <v>6000642.75</v>
      </c>
      <c r="G301" s="185"/>
      <c r="H301" s="439"/>
    </row>
    <row r="302" spans="1:8" ht="48.75" customHeight="1">
      <c r="A302" s="152" t="s">
        <v>481</v>
      </c>
      <c r="B302" s="23" t="s">
        <v>482</v>
      </c>
      <c r="C302" s="216"/>
      <c r="D302" s="157">
        <f aca="true" t="shared" si="0" ref="D302:F305">D303</f>
        <v>0</v>
      </c>
      <c r="E302" s="157">
        <f>E303</f>
        <v>9106</v>
      </c>
      <c r="F302" s="397">
        <f>F303</f>
        <v>5220</v>
      </c>
      <c r="H302" s="439"/>
    </row>
    <row r="303" spans="1:8" ht="15.75">
      <c r="A303" s="153" t="s">
        <v>2</v>
      </c>
      <c r="B303" s="20" t="s">
        <v>483</v>
      </c>
      <c r="C303" s="61"/>
      <c r="D303" s="98">
        <f t="shared" si="0"/>
        <v>0</v>
      </c>
      <c r="E303" s="98">
        <f t="shared" si="0"/>
        <v>9106</v>
      </c>
      <c r="F303" s="398">
        <f t="shared" si="0"/>
        <v>5220</v>
      </c>
      <c r="H303" s="439"/>
    </row>
    <row r="304" spans="1:8" ht="51" customHeight="1">
      <c r="A304" s="63" t="s">
        <v>1482</v>
      </c>
      <c r="B304" s="21" t="s">
        <v>484</v>
      </c>
      <c r="C304" s="62">
        <v>500</v>
      </c>
      <c r="D304" s="92"/>
      <c r="E304" s="92">
        <v>9106</v>
      </c>
      <c r="F304" s="401">
        <v>5220</v>
      </c>
      <c r="G304" s="185"/>
      <c r="H304" s="439"/>
    </row>
    <row r="305" spans="1:8" ht="48" customHeight="1">
      <c r="A305" s="152" t="s">
        <v>487</v>
      </c>
      <c r="B305" s="23" t="s">
        <v>485</v>
      </c>
      <c r="C305" s="216"/>
      <c r="D305" s="157" t="e">
        <f t="shared" si="0"/>
        <v>#REF!</v>
      </c>
      <c r="E305" s="157">
        <f>E306</f>
        <v>0</v>
      </c>
      <c r="F305" s="397">
        <f>F306</f>
        <v>0</v>
      </c>
      <c r="H305" s="439"/>
    </row>
    <row r="306" spans="1:8" ht="15.75">
      <c r="A306" s="153" t="s">
        <v>2</v>
      </c>
      <c r="B306" s="20" t="s">
        <v>486</v>
      </c>
      <c r="C306" s="61"/>
      <c r="D306" s="98" t="e">
        <f>#REF!</f>
        <v>#REF!</v>
      </c>
      <c r="E306" s="98">
        <f>SUM(E307:E308)</f>
        <v>0</v>
      </c>
      <c r="F306" s="398">
        <f>SUM(F308:F308)</f>
        <v>0</v>
      </c>
      <c r="G306" s="185"/>
      <c r="H306" s="439"/>
    </row>
    <row r="307" spans="1:8" ht="81" customHeight="1">
      <c r="A307" s="483" t="s">
        <v>1479</v>
      </c>
      <c r="B307" s="133" t="s">
        <v>1462</v>
      </c>
      <c r="C307" s="134">
        <v>600</v>
      </c>
      <c r="D307" s="135"/>
      <c r="E307" s="135">
        <v>0</v>
      </c>
      <c r="F307" s="399">
        <v>0</v>
      </c>
      <c r="G307" s="135">
        <v>300000</v>
      </c>
      <c r="H307" s="439"/>
    </row>
    <row r="308" spans="1:8" ht="66" customHeight="1">
      <c r="A308" s="63" t="s">
        <v>1212</v>
      </c>
      <c r="B308" s="21" t="s">
        <v>1210</v>
      </c>
      <c r="C308" s="62">
        <v>200</v>
      </c>
      <c r="D308" s="92"/>
      <c r="E308" s="92"/>
      <c r="F308" s="401"/>
      <c r="H308" s="439"/>
    </row>
    <row r="309" spans="1:8" ht="15.75">
      <c r="A309" s="152" t="s">
        <v>173</v>
      </c>
      <c r="B309" s="227"/>
      <c r="C309" s="227"/>
      <c r="D309" s="228" t="e">
        <f>D11+D18+D54+D72+D85+D104+D110+D136+D174+D183+D242+D273+D282+#REF!+#REF!+#REF!+D302</f>
        <v>#REF!</v>
      </c>
      <c r="E309" s="228">
        <f>E11+E18+E54+E72+E85+E104+E110+E136+E174+E183+E242+E273+E282+E302+E305</f>
        <v>384709042.09</v>
      </c>
      <c r="F309" s="404">
        <f>F11+F18+F54+F72+F85+F104+F110+F136+F174+F183+F242+F273+F282+F302+F305</f>
        <v>322062935.84000003</v>
      </c>
      <c r="G309" s="185" t="e">
        <f>E309-#REF!</f>
        <v>#REF!</v>
      </c>
      <c r="H309" s="439"/>
    </row>
    <row r="314" ht="12.75">
      <c r="E314" s="440"/>
    </row>
  </sheetData>
  <sheetProtection/>
  <mergeCells count="9">
    <mergeCell ref="A1:E1"/>
    <mergeCell ref="A2:E2"/>
    <mergeCell ref="A3:E3"/>
    <mergeCell ref="B8:B9"/>
    <mergeCell ref="C8:C9"/>
    <mergeCell ref="A8:A9"/>
    <mergeCell ref="D8:E8"/>
    <mergeCell ref="A5:E5"/>
    <mergeCell ref="A6:E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8"/>
  <sheetViews>
    <sheetView view="pageBreakPreview" zoomScale="70" zoomScaleNormal="80" zoomScaleSheetLayoutView="70" workbookViewId="0" topLeftCell="A196">
      <selection activeCell="C202" sqref="C202"/>
    </sheetView>
  </sheetViews>
  <sheetFormatPr defaultColWidth="9.140625" defaultRowHeight="12.75"/>
  <cols>
    <col min="1" max="1" width="73.7109375" style="123" customWidth="1"/>
    <col min="2" max="2" width="16.140625" style="123" customWidth="1"/>
    <col min="3" max="3" width="11.57421875" style="123" customWidth="1"/>
    <col min="4" max="4" width="14.7109375" style="123" hidden="1" customWidth="1"/>
    <col min="5" max="6" width="17.140625" style="123" customWidth="1"/>
    <col min="7" max="8" width="17.140625" style="394" hidden="1" customWidth="1"/>
    <col min="9" max="16384" width="9.140625" style="123" customWidth="1"/>
  </cols>
  <sheetData>
    <row r="1" spans="1:6" ht="18" customHeight="1">
      <c r="A1" s="525" t="s">
        <v>208</v>
      </c>
      <c r="B1" s="525"/>
      <c r="C1" s="525"/>
      <c r="D1" s="525"/>
      <c r="E1" s="525"/>
      <c r="F1" s="525"/>
    </row>
    <row r="2" spans="1:6" ht="12.75" customHeight="1">
      <c r="A2" s="525" t="s">
        <v>113</v>
      </c>
      <c r="B2" s="525"/>
      <c r="C2" s="525"/>
      <c r="D2" s="525"/>
      <c r="E2" s="525"/>
      <c r="F2" s="525"/>
    </row>
    <row r="3" spans="1:6" ht="15.75">
      <c r="A3" s="525" t="s">
        <v>1444</v>
      </c>
      <c r="B3" s="525"/>
      <c r="C3" s="525"/>
      <c r="D3" s="525"/>
      <c r="E3" s="525"/>
      <c r="F3" s="525"/>
    </row>
    <row r="4" spans="1:6" ht="87" customHeight="1">
      <c r="A4" s="537" t="s">
        <v>1267</v>
      </c>
      <c r="B4" s="537"/>
      <c r="C4" s="537"/>
      <c r="D4" s="537"/>
      <c r="E4" s="537"/>
      <c r="F4" s="537"/>
    </row>
    <row r="5" spans="1:6" ht="15.75">
      <c r="A5" s="523" t="s">
        <v>1268</v>
      </c>
      <c r="B5" s="523"/>
      <c r="C5" s="523"/>
      <c r="D5" s="523"/>
      <c r="E5" s="523"/>
      <c r="F5" s="523"/>
    </row>
    <row r="6" spans="1:2" ht="12.75">
      <c r="A6" s="4"/>
      <c r="B6" s="163"/>
    </row>
    <row r="7" spans="1:8" ht="37.5" customHeight="1">
      <c r="A7" s="552" t="s">
        <v>159</v>
      </c>
      <c r="B7" s="552" t="s">
        <v>312</v>
      </c>
      <c r="C7" s="552" t="s">
        <v>318</v>
      </c>
      <c r="D7" s="552" t="s">
        <v>210</v>
      </c>
      <c r="E7" s="552"/>
      <c r="F7" s="552"/>
      <c r="G7" s="553" t="s">
        <v>1445</v>
      </c>
      <c r="H7" s="554"/>
    </row>
    <row r="8" spans="1:8" ht="30" customHeight="1">
      <c r="A8" s="552"/>
      <c r="B8" s="552"/>
      <c r="C8" s="552"/>
      <c r="D8" s="213" t="s">
        <v>228</v>
      </c>
      <c r="E8" s="261" t="s">
        <v>641</v>
      </c>
      <c r="F8" s="262" t="s">
        <v>642</v>
      </c>
      <c r="G8" s="405" t="s">
        <v>641</v>
      </c>
      <c r="H8" s="406" t="s">
        <v>642</v>
      </c>
    </row>
    <row r="9" spans="1:8" ht="16.5" customHeight="1">
      <c r="A9" s="215">
        <v>1</v>
      </c>
      <c r="B9" s="215">
        <v>2</v>
      </c>
      <c r="C9" s="215">
        <v>3</v>
      </c>
      <c r="D9" s="215">
        <v>4</v>
      </c>
      <c r="E9" s="215">
        <v>4</v>
      </c>
      <c r="F9" s="215">
        <v>5</v>
      </c>
      <c r="G9" s="396">
        <v>4</v>
      </c>
      <c r="H9" s="396">
        <v>5</v>
      </c>
    </row>
    <row r="10" spans="1:8" ht="36" customHeight="1">
      <c r="A10" s="152" t="s">
        <v>656</v>
      </c>
      <c r="B10" s="23" t="s">
        <v>340</v>
      </c>
      <c r="C10" s="121"/>
      <c r="D10" s="157">
        <f>D11</f>
        <v>-816000</v>
      </c>
      <c r="E10" s="157">
        <f>E11+E14</f>
        <v>1000000</v>
      </c>
      <c r="F10" s="157">
        <f>F11+F14</f>
        <v>1000000</v>
      </c>
      <c r="G10" s="397">
        <f>G11+G14</f>
        <v>1000000</v>
      </c>
      <c r="H10" s="397">
        <f>H11+H14</f>
        <v>1000000</v>
      </c>
    </row>
    <row r="11" spans="1:8" ht="31.5">
      <c r="A11" s="128" t="s">
        <v>1380</v>
      </c>
      <c r="B11" s="20" t="s">
        <v>341</v>
      </c>
      <c r="C11" s="61"/>
      <c r="D11" s="98">
        <f>SUM(D13:D16)</f>
        <v>-816000</v>
      </c>
      <c r="E11" s="98">
        <f>E12</f>
        <v>700000</v>
      </c>
      <c r="F11" s="98">
        <f>F12</f>
        <v>700000</v>
      </c>
      <c r="G11" s="398">
        <f>G12</f>
        <v>700000</v>
      </c>
      <c r="H11" s="398">
        <f>H12</f>
        <v>700000</v>
      </c>
    </row>
    <row r="12" spans="1:8" ht="31.5">
      <c r="A12" s="128" t="s">
        <v>921</v>
      </c>
      <c r="B12" s="20" t="s">
        <v>342</v>
      </c>
      <c r="C12" s="61"/>
      <c r="D12" s="98"/>
      <c r="E12" s="98">
        <f>SUM(E13)</f>
        <v>700000</v>
      </c>
      <c r="F12" s="98">
        <f>SUM(F13)</f>
        <v>700000</v>
      </c>
      <c r="G12" s="398">
        <f>SUM(G13)</f>
        <v>700000</v>
      </c>
      <c r="H12" s="398">
        <f>SUM(H13)</f>
        <v>700000</v>
      </c>
    </row>
    <row r="13" spans="1:8" ht="63">
      <c r="A13" s="69" t="s">
        <v>589</v>
      </c>
      <c r="B13" s="21" t="s">
        <v>343</v>
      </c>
      <c r="C13" s="62">
        <v>200</v>
      </c>
      <c r="D13" s="92">
        <v>-360000</v>
      </c>
      <c r="E13" s="135">
        <v>700000</v>
      </c>
      <c r="F13" s="92">
        <v>700000</v>
      </c>
      <c r="G13" s="399">
        <v>700000</v>
      </c>
      <c r="H13" s="401">
        <v>700000</v>
      </c>
    </row>
    <row r="14" spans="1:8" ht="31.5">
      <c r="A14" s="128" t="s">
        <v>1381</v>
      </c>
      <c r="B14" s="20" t="s">
        <v>1383</v>
      </c>
      <c r="C14" s="61"/>
      <c r="D14" s="92"/>
      <c r="E14" s="122">
        <f aca="true" t="shared" si="0" ref="E14:H15">E15</f>
        <v>300000</v>
      </c>
      <c r="F14" s="122">
        <f t="shared" si="0"/>
        <v>300000</v>
      </c>
      <c r="G14" s="400">
        <f t="shared" si="0"/>
        <v>300000</v>
      </c>
      <c r="H14" s="400">
        <f t="shared" si="0"/>
        <v>300000</v>
      </c>
    </row>
    <row r="15" spans="1:8" ht="31.5">
      <c r="A15" s="128" t="s">
        <v>896</v>
      </c>
      <c r="B15" s="20" t="s">
        <v>1382</v>
      </c>
      <c r="C15" s="61"/>
      <c r="D15" s="92"/>
      <c r="E15" s="122">
        <f t="shared" si="0"/>
        <v>300000</v>
      </c>
      <c r="F15" s="122">
        <f t="shared" si="0"/>
        <v>300000</v>
      </c>
      <c r="G15" s="400">
        <f t="shared" si="0"/>
        <v>300000</v>
      </c>
      <c r="H15" s="400">
        <f t="shared" si="0"/>
        <v>300000</v>
      </c>
    </row>
    <row r="16" spans="1:8" ht="63" customHeight="1">
      <c r="A16" s="69" t="s">
        <v>590</v>
      </c>
      <c r="B16" s="21" t="s">
        <v>1384</v>
      </c>
      <c r="C16" s="62">
        <v>200</v>
      </c>
      <c r="D16" s="92">
        <v>-456000</v>
      </c>
      <c r="E16" s="135">
        <v>300000</v>
      </c>
      <c r="F16" s="92">
        <v>300000</v>
      </c>
      <c r="G16" s="399">
        <v>300000</v>
      </c>
      <c r="H16" s="401">
        <v>300000</v>
      </c>
    </row>
    <row r="17" spans="1:8" ht="31.5">
      <c r="A17" s="152" t="s">
        <v>883</v>
      </c>
      <c r="B17" s="23" t="s">
        <v>344</v>
      </c>
      <c r="C17" s="216"/>
      <c r="D17" s="157" t="e">
        <f>D18+D24+#REF!+#REF!+#REF!+#REF!</f>
        <v>#REF!</v>
      </c>
      <c r="E17" s="157">
        <f>E18+E24+E46+E49</f>
        <v>40612436.20999999</v>
      </c>
      <c r="F17" s="157">
        <f>F18+F24+F46+F49</f>
        <v>40153257.68</v>
      </c>
      <c r="G17" s="397">
        <f>G18+G24+G46+G49</f>
        <v>40612436.20999999</v>
      </c>
      <c r="H17" s="397">
        <f>H18+H24+H46+H49</f>
        <v>40153257.68</v>
      </c>
    </row>
    <row r="18" spans="1:8" ht="31.5">
      <c r="A18" s="153" t="s">
        <v>345</v>
      </c>
      <c r="B18" s="20" t="s">
        <v>346</v>
      </c>
      <c r="C18" s="61"/>
      <c r="D18" s="98">
        <f>SUM(D20:D20)</f>
        <v>-47100</v>
      </c>
      <c r="E18" s="98">
        <f>E19+E21</f>
        <v>1335753.76</v>
      </c>
      <c r="F18" s="98">
        <f>F19+F21</f>
        <v>1335753.76</v>
      </c>
      <c r="G18" s="398">
        <f>G19+G21</f>
        <v>1335753.76</v>
      </c>
      <c r="H18" s="398">
        <f>H19+H21</f>
        <v>1335753.76</v>
      </c>
    </row>
    <row r="19" spans="1:8" ht="31.5">
      <c r="A19" s="153" t="s">
        <v>347</v>
      </c>
      <c r="B19" s="20" t="s">
        <v>348</v>
      </c>
      <c r="C19" s="61"/>
      <c r="D19" s="98"/>
      <c r="E19" s="98">
        <f>SUM(E20:E20)</f>
        <v>81200</v>
      </c>
      <c r="F19" s="98">
        <f>SUM(F20:F20)</f>
        <v>81200</v>
      </c>
      <c r="G19" s="398">
        <f>SUM(G20:G20)</f>
        <v>81200</v>
      </c>
      <c r="H19" s="398">
        <f>SUM(H20:H20)</f>
        <v>81200</v>
      </c>
    </row>
    <row r="20" spans="1:8" ht="94.5">
      <c r="A20" s="64" t="s">
        <v>949</v>
      </c>
      <c r="B20" s="21" t="s">
        <v>349</v>
      </c>
      <c r="C20" s="62">
        <v>200</v>
      </c>
      <c r="D20" s="92">
        <v>-47100</v>
      </c>
      <c r="E20" s="135">
        <v>81200</v>
      </c>
      <c r="F20" s="92">
        <v>81200</v>
      </c>
      <c r="G20" s="399">
        <v>81200</v>
      </c>
      <c r="H20" s="401">
        <v>81200</v>
      </c>
    </row>
    <row r="21" spans="1:8" ht="31.5">
      <c r="A21" s="217" t="s">
        <v>902</v>
      </c>
      <c r="B21" s="120" t="s">
        <v>897</v>
      </c>
      <c r="C21" s="121"/>
      <c r="D21" s="122"/>
      <c r="E21" s="122">
        <f>SUM(E22:E23)</f>
        <v>1254553.76</v>
      </c>
      <c r="F21" s="122">
        <f>SUM(F22:F23)</f>
        <v>1254553.76</v>
      </c>
      <c r="G21" s="400">
        <f>SUM(G22:G23)</f>
        <v>1254553.76</v>
      </c>
      <c r="H21" s="400">
        <f>SUM(H22:H23)</f>
        <v>1254553.76</v>
      </c>
    </row>
    <row r="22" spans="1:8" ht="63">
      <c r="A22" s="63" t="s">
        <v>609</v>
      </c>
      <c r="B22" s="21" t="s">
        <v>898</v>
      </c>
      <c r="C22" s="62">
        <v>200</v>
      </c>
      <c r="D22" s="92"/>
      <c r="E22" s="135">
        <v>18540.2</v>
      </c>
      <c r="F22" s="92">
        <v>18540.2</v>
      </c>
      <c r="G22" s="399">
        <v>18540.2</v>
      </c>
      <c r="H22" s="401">
        <v>18540.2</v>
      </c>
    </row>
    <row r="23" spans="1:8" ht="51" customHeight="1">
      <c r="A23" s="63" t="s">
        <v>470</v>
      </c>
      <c r="B23" s="21" t="s">
        <v>898</v>
      </c>
      <c r="C23" s="62">
        <v>300</v>
      </c>
      <c r="D23" s="92">
        <v>30000</v>
      </c>
      <c r="E23" s="135">
        <v>1236013.56</v>
      </c>
      <c r="F23" s="92">
        <v>1236013.56</v>
      </c>
      <c r="G23" s="399">
        <v>1236013.56</v>
      </c>
      <c r="H23" s="401">
        <v>1236013.56</v>
      </c>
    </row>
    <row r="24" spans="1:8" ht="31.5">
      <c r="A24" s="153" t="s">
        <v>350</v>
      </c>
      <c r="B24" s="20" t="s">
        <v>351</v>
      </c>
      <c r="C24" s="61"/>
      <c r="D24" s="98" t="e">
        <f>SUM(D28:D260)</f>
        <v>#REF!</v>
      </c>
      <c r="E24" s="98">
        <f>E25+E27+E44</f>
        <v>31200244.459999993</v>
      </c>
      <c r="F24" s="98">
        <f>F25+F27+F44</f>
        <v>31062766.529999997</v>
      </c>
      <c r="G24" s="398">
        <f>G25+G27+G44</f>
        <v>31200244.459999993</v>
      </c>
      <c r="H24" s="398">
        <f>H25+H27+H44</f>
        <v>31062766.529999997</v>
      </c>
    </row>
    <row r="25" spans="1:8" ht="47.25">
      <c r="A25" s="153" t="s">
        <v>352</v>
      </c>
      <c r="B25" s="20" t="s">
        <v>353</v>
      </c>
      <c r="C25" s="61"/>
      <c r="D25" s="98"/>
      <c r="E25" s="98">
        <f>E26</f>
        <v>1298844</v>
      </c>
      <c r="F25" s="98">
        <f>F26</f>
        <v>1298844</v>
      </c>
      <c r="G25" s="398">
        <f>G26</f>
        <v>1298844</v>
      </c>
      <c r="H25" s="398">
        <f>H26</f>
        <v>1298844</v>
      </c>
    </row>
    <row r="26" spans="1:8" ht="66.75" customHeight="1">
      <c r="A26" s="63" t="s">
        <v>354</v>
      </c>
      <c r="B26" s="21" t="s">
        <v>355</v>
      </c>
      <c r="C26" s="62">
        <v>100</v>
      </c>
      <c r="D26" s="92">
        <v>1001205</v>
      </c>
      <c r="E26" s="92">
        <v>1298844</v>
      </c>
      <c r="F26" s="92">
        <v>1298844</v>
      </c>
      <c r="G26" s="401">
        <v>1298844</v>
      </c>
      <c r="H26" s="401">
        <v>1298844</v>
      </c>
    </row>
    <row r="27" spans="1:10" ht="78.75">
      <c r="A27" s="218" t="s">
        <v>995</v>
      </c>
      <c r="B27" s="120" t="s">
        <v>356</v>
      </c>
      <c r="C27" s="121"/>
      <c r="D27" s="122"/>
      <c r="E27" s="122">
        <f>SUM(E28:E43)</f>
        <v>29338526.059999995</v>
      </c>
      <c r="F27" s="122">
        <f>SUM(F28:F43)</f>
        <v>29216848.529999997</v>
      </c>
      <c r="G27" s="400">
        <f>SUM(G28:G43)</f>
        <v>29338526.059999995</v>
      </c>
      <c r="H27" s="400">
        <f>SUM(H28:H43)</f>
        <v>29216848.529999997</v>
      </c>
      <c r="J27" s="484" t="s">
        <v>1527</v>
      </c>
    </row>
    <row r="28" spans="1:8" ht="66" customHeight="1">
      <c r="A28" s="63" t="s">
        <v>760</v>
      </c>
      <c r="B28" s="21" t="s">
        <v>358</v>
      </c>
      <c r="C28" s="62">
        <v>100</v>
      </c>
      <c r="D28" s="92">
        <v>15078984</v>
      </c>
      <c r="E28" s="92">
        <v>19682854.39</v>
      </c>
      <c r="F28" s="92">
        <v>19682854.39</v>
      </c>
      <c r="G28" s="401">
        <v>19682854.39</v>
      </c>
      <c r="H28" s="401">
        <v>19682854.39</v>
      </c>
    </row>
    <row r="29" spans="1:8" ht="47.25">
      <c r="A29" s="63" t="s">
        <v>591</v>
      </c>
      <c r="B29" s="21" t="s">
        <v>358</v>
      </c>
      <c r="C29" s="62">
        <v>200</v>
      </c>
      <c r="D29" s="92">
        <v>5279911</v>
      </c>
      <c r="E29" s="92">
        <v>1584458.56</v>
      </c>
      <c r="F29" s="92">
        <v>1475281.03</v>
      </c>
      <c r="G29" s="401">
        <v>1584458.56</v>
      </c>
      <c r="H29" s="401">
        <v>1475281.03</v>
      </c>
    </row>
    <row r="30" spans="1:8" ht="31.5">
      <c r="A30" s="63" t="s">
        <v>1019</v>
      </c>
      <c r="B30" s="21" t="s">
        <v>358</v>
      </c>
      <c r="C30" s="62">
        <v>300</v>
      </c>
      <c r="D30" s="92"/>
      <c r="E30" s="92">
        <v>0</v>
      </c>
      <c r="F30" s="92">
        <v>0</v>
      </c>
      <c r="G30" s="401">
        <v>0</v>
      </c>
      <c r="H30" s="401">
        <v>0</v>
      </c>
    </row>
    <row r="31" spans="1:8" ht="31.5">
      <c r="A31" s="63" t="s">
        <v>357</v>
      </c>
      <c r="B31" s="21" t="s">
        <v>358</v>
      </c>
      <c r="C31" s="62">
        <v>800</v>
      </c>
      <c r="D31" s="92">
        <v>257000</v>
      </c>
      <c r="E31" s="92">
        <v>58000</v>
      </c>
      <c r="F31" s="92">
        <v>58000</v>
      </c>
      <c r="G31" s="401">
        <v>58000</v>
      </c>
      <c r="H31" s="401">
        <v>58000</v>
      </c>
    </row>
    <row r="32" spans="1:8" ht="78.75">
      <c r="A32" s="63" t="s">
        <v>975</v>
      </c>
      <c r="B32" s="21" t="s">
        <v>560</v>
      </c>
      <c r="C32" s="62">
        <v>100</v>
      </c>
      <c r="D32" s="92"/>
      <c r="E32" s="92">
        <v>489343.68</v>
      </c>
      <c r="F32" s="92">
        <v>489343.68</v>
      </c>
      <c r="G32" s="401">
        <v>489343.68</v>
      </c>
      <c r="H32" s="401">
        <v>489343.68</v>
      </c>
    </row>
    <row r="33" spans="1:8" ht="66.75" customHeight="1">
      <c r="A33" s="63" t="s">
        <v>359</v>
      </c>
      <c r="B33" s="21" t="s">
        <v>360</v>
      </c>
      <c r="C33" s="62">
        <v>100</v>
      </c>
      <c r="D33" s="92">
        <v>644418</v>
      </c>
      <c r="E33" s="92">
        <v>237904.56</v>
      </c>
      <c r="F33" s="92">
        <v>237904.56</v>
      </c>
      <c r="G33" s="401">
        <v>237904.56</v>
      </c>
      <c r="H33" s="401">
        <v>237904.56</v>
      </c>
    </row>
    <row r="34" spans="1:8" ht="47.25">
      <c r="A34" s="63" t="s">
        <v>592</v>
      </c>
      <c r="B34" s="21" t="s">
        <v>360</v>
      </c>
      <c r="C34" s="62">
        <v>200</v>
      </c>
      <c r="D34" s="92">
        <v>422600</v>
      </c>
      <c r="E34" s="92">
        <v>520479</v>
      </c>
      <c r="F34" s="92">
        <v>520479</v>
      </c>
      <c r="G34" s="401">
        <v>520479</v>
      </c>
      <c r="H34" s="401">
        <v>520479</v>
      </c>
    </row>
    <row r="35" spans="1:8" ht="31.5">
      <c r="A35" s="63" t="s">
        <v>939</v>
      </c>
      <c r="B35" s="21" t="s">
        <v>360</v>
      </c>
      <c r="C35" s="62">
        <v>300</v>
      </c>
      <c r="D35" s="92"/>
      <c r="E35" s="92">
        <v>18130</v>
      </c>
      <c r="F35" s="92">
        <v>18130</v>
      </c>
      <c r="G35" s="401">
        <v>18130</v>
      </c>
      <c r="H35" s="401">
        <v>18130</v>
      </c>
    </row>
    <row r="36" spans="1:8" ht="78.75">
      <c r="A36" s="63" t="s">
        <v>547</v>
      </c>
      <c r="B36" s="21" t="s">
        <v>362</v>
      </c>
      <c r="C36" s="62">
        <v>100</v>
      </c>
      <c r="D36" s="92">
        <v>3118930</v>
      </c>
      <c r="E36" s="235">
        <v>4278731.61</v>
      </c>
      <c r="F36" s="235">
        <v>4278731.61</v>
      </c>
      <c r="G36" s="403">
        <v>4278731.61</v>
      </c>
      <c r="H36" s="403">
        <v>4278731.61</v>
      </c>
    </row>
    <row r="37" spans="1:8" ht="47.25">
      <c r="A37" s="63" t="s">
        <v>593</v>
      </c>
      <c r="B37" s="21" t="s">
        <v>362</v>
      </c>
      <c r="C37" s="62">
        <v>200</v>
      </c>
      <c r="D37" s="92">
        <v>266570</v>
      </c>
      <c r="E37" s="135">
        <v>784950.65</v>
      </c>
      <c r="F37" s="135">
        <f>784950.65-12500</f>
        <v>772450.65</v>
      </c>
      <c r="G37" s="399">
        <v>784950.65</v>
      </c>
      <c r="H37" s="399">
        <f>784950.65-12500</f>
        <v>772450.65</v>
      </c>
    </row>
    <row r="38" spans="1:8" ht="33" customHeight="1">
      <c r="A38" s="63" t="s">
        <v>361</v>
      </c>
      <c r="B38" s="21" t="s">
        <v>362</v>
      </c>
      <c r="C38" s="62">
        <v>800</v>
      </c>
      <c r="D38" s="92"/>
      <c r="E38" s="92"/>
      <c r="F38" s="92"/>
      <c r="G38" s="401"/>
      <c r="H38" s="401"/>
    </row>
    <row r="39" spans="1:8" ht="78.75">
      <c r="A39" s="63" t="s">
        <v>567</v>
      </c>
      <c r="B39" s="21" t="s">
        <v>364</v>
      </c>
      <c r="C39" s="62">
        <v>100</v>
      </c>
      <c r="D39" s="92">
        <v>1400000</v>
      </c>
      <c r="E39" s="92">
        <v>1150297.21</v>
      </c>
      <c r="F39" s="92">
        <v>1150297.21</v>
      </c>
      <c r="G39" s="401">
        <v>1150297.21</v>
      </c>
      <c r="H39" s="401">
        <v>1150297.21</v>
      </c>
    </row>
    <row r="40" spans="1:8" ht="47.25">
      <c r="A40" s="63" t="s">
        <v>594</v>
      </c>
      <c r="B40" s="21" t="s">
        <v>364</v>
      </c>
      <c r="C40" s="62">
        <v>200</v>
      </c>
      <c r="D40" s="92"/>
      <c r="E40" s="92">
        <v>227576.4</v>
      </c>
      <c r="F40" s="92">
        <v>227576.4</v>
      </c>
      <c r="G40" s="401">
        <v>227576.4</v>
      </c>
      <c r="H40" s="401">
        <v>227576.4</v>
      </c>
    </row>
    <row r="41" spans="1:8" ht="63">
      <c r="A41" s="63" t="s">
        <v>595</v>
      </c>
      <c r="B41" s="21" t="s">
        <v>365</v>
      </c>
      <c r="C41" s="62">
        <v>200</v>
      </c>
      <c r="D41" s="92"/>
      <c r="E41" s="92"/>
      <c r="F41" s="92"/>
      <c r="G41" s="401"/>
      <c r="H41" s="401"/>
    </row>
    <row r="42" spans="1:8" ht="50.25" customHeight="1">
      <c r="A42" s="221" t="s">
        <v>618</v>
      </c>
      <c r="B42" s="21" t="s">
        <v>1334</v>
      </c>
      <c r="C42" s="62">
        <v>300</v>
      </c>
      <c r="D42" s="92"/>
      <c r="E42" s="135">
        <v>9000</v>
      </c>
      <c r="F42" s="92">
        <v>9000</v>
      </c>
      <c r="G42" s="399">
        <v>9000</v>
      </c>
      <c r="H42" s="401">
        <v>9000</v>
      </c>
    </row>
    <row r="43" spans="1:8" ht="51" customHeight="1">
      <c r="A43" s="63" t="s">
        <v>596</v>
      </c>
      <c r="B43" s="21" t="s">
        <v>366</v>
      </c>
      <c r="C43" s="62">
        <v>200</v>
      </c>
      <c r="D43" s="92">
        <v>302040</v>
      </c>
      <c r="E43" s="135">
        <v>296800</v>
      </c>
      <c r="F43" s="92">
        <v>296800</v>
      </c>
      <c r="G43" s="399">
        <v>296800</v>
      </c>
      <c r="H43" s="401">
        <v>296800</v>
      </c>
    </row>
    <row r="44" spans="1:8" ht="15.75">
      <c r="A44" s="218" t="s">
        <v>367</v>
      </c>
      <c r="B44" s="120" t="s">
        <v>368</v>
      </c>
      <c r="C44" s="121"/>
      <c r="D44" s="122"/>
      <c r="E44" s="122">
        <f>E45</f>
        <v>562874.4</v>
      </c>
      <c r="F44" s="122">
        <f>F45</f>
        <v>547074</v>
      </c>
      <c r="G44" s="400">
        <f>G45</f>
        <v>562874.4</v>
      </c>
      <c r="H44" s="400">
        <f>H45</f>
        <v>547074</v>
      </c>
    </row>
    <row r="45" spans="1:8" ht="50.25" customHeight="1">
      <c r="A45" s="63" t="s">
        <v>597</v>
      </c>
      <c r="B45" s="21" t="s">
        <v>369</v>
      </c>
      <c r="C45" s="62">
        <v>200</v>
      </c>
      <c r="D45" s="92">
        <v>400000</v>
      </c>
      <c r="E45" s="135">
        <v>562874.4</v>
      </c>
      <c r="F45" s="92">
        <v>547074</v>
      </c>
      <c r="G45" s="399">
        <v>562874.4</v>
      </c>
      <c r="H45" s="401">
        <v>547074</v>
      </c>
    </row>
    <row r="46" spans="1:8" ht="31.5">
      <c r="A46" s="218" t="s">
        <v>370</v>
      </c>
      <c r="B46" s="120" t="s">
        <v>372</v>
      </c>
      <c r="C46" s="121"/>
      <c r="D46" s="122"/>
      <c r="E46" s="122">
        <f aca="true" t="shared" si="1" ref="E46:H47">E47</f>
        <v>292660.23</v>
      </c>
      <c r="F46" s="122">
        <f t="shared" si="1"/>
        <v>190509.22</v>
      </c>
      <c r="G46" s="400">
        <f t="shared" si="1"/>
        <v>292660.23</v>
      </c>
      <c r="H46" s="400">
        <f t="shared" si="1"/>
        <v>190509.22</v>
      </c>
    </row>
    <row r="47" spans="1:8" ht="48" customHeight="1">
      <c r="A47" s="218" t="s">
        <v>371</v>
      </c>
      <c r="B47" s="120" t="s">
        <v>373</v>
      </c>
      <c r="C47" s="121"/>
      <c r="D47" s="122"/>
      <c r="E47" s="122">
        <f t="shared" si="1"/>
        <v>292660.23</v>
      </c>
      <c r="F47" s="122">
        <f t="shared" si="1"/>
        <v>190509.22</v>
      </c>
      <c r="G47" s="400">
        <f t="shared" si="1"/>
        <v>292660.23</v>
      </c>
      <c r="H47" s="400">
        <f t="shared" si="1"/>
        <v>190509.22</v>
      </c>
    </row>
    <row r="48" spans="1:8" ht="78.75" customHeight="1">
      <c r="A48" s="63" t="s">
        <v>999</v>
      </c>
      <c r="B48" s="21" t="s">
        <v>374</v>
      </c>
      <c r="C48" s="62">
        <v>200</v>
      </c>
      <c r="D48" s="92"/>
      <c r="E48" s="135">
        <v>292660.23</v>
      </c>
      <c r="F48" s="92">
        <v>190509.22</v>
      </c>
      <c r="G48" s="399">
        <v>292660.23</v>
      </c>
      <c r="H48" s="401">
        <v>190509.22</v>
      </c>
    </row>
    <row r="49" spans="1:8" ht="31.5">
      <c r="A49" s="218" t="s">
        <v>940</v>
      </c>
      <c r="B49" s="120" t="s">
        <v>899</v>
      </c>
      <c r="C49" s="121"/>
      <c r="D49" s="92"/>
      <c r="E49" s="122">
        <f>E50</f>
        <v>7783777.76</v>
      </c>
      <c r="F49" s="122">
        <f>F50</f>
        <v>7564228.17</v>
      </c>
      <c r="G49" s="400">
        <f>G50</f>
        <v>7783777.76</v>
      </c>
      <c r="H49" s="400">
        <f>H50</f>
        <v>7564228.17</v>
      </c>
    </row>
    <row r="50" spans="1:8" ht="31.5">
      <c r="A50" s="218" t="s">
        <v>920</v>
      </c>
      <c r="B50" s="120" t="s">
        <v>900</v>
      </c>
      <c r="C50" s="121"/>
      <c r="D50" s="92"/>
      <c r="E50" s="122">
        <f>SUM(E51:E53)</f>
        <v>7783777.76</v>
      </c>
      <c r="F50" s="122">
        <f>SUM(F51:F53)</f>
        <v>7564228.17</v>
      </c>
      <c r="G50" s="400">
        <f>SUM(G51:G53)</f>
        <v>7783777.76</v>
      </c>
      <c r="H50" s="400">
        <f>SUM(H51:H53)</f>
        <v>7564228.17</v>
      </c>
    </row>
    <row r="51" spans="1:8" ht="78.75">
      <c r="A51" s="124" t="s">
        <v>966</v>
      </c>
      <c r="B51" s="22" t="s">
        <v>901</v>
      </c>
      <c r="C51" s="96">
        <v>100</v>
      </c>
      <c r="D51" s="97"/>
      <c r="E51" s="135">
        <v>3756619</v>
      </c>
      <c r="F51" s="97">
        <v>3756619</v>
      </c>
      <c r="G51" s="399">
        <v>3756619</v>
      </c>
      <c r="H51" s="402">
        <v>3756619</v>
      </c>
    </row>
    <row r="52" spans="1:8" ht="47.25">
      <c r="A52" s="124" t="s">
        <v>964</v>
      </c>
      <c r="B52" s="22" t="s">
        <v>901</v>
      </c>
      <c r="C52" s="62">
        <v>200</v>
      </c>
      <c r="D52" s="92"/>
      <c r="E52" s="135">
        <v>3895158.76</v>
      </c>
      <c r="F52" s="92">
        <v>3675609.17</v>
      </c>
      <c r="G52" s="399">
        <v>3895158.76</v>
      </c>
      <c r="H52" s="401">
        <v>3675609.17</v>
      </c>
    </row>
    <row r="53" spans="1:8" ht="31.5">
      <c r="A53" s="124" t="s">
        <v>965</v>
      </c>
      <c r="B53" s="22" t="s">
        <v>901</v>
      </c>
      <c r="C53" s="62">
        <v>800</v>
      </c>
      <c r="D53" s="92"/>
      <c r="E53" s="135">
        <v>132000</v>
      </c>
      <c r="F53" s="92">
        <v>132000</v>
      </c>
      <c r="G53" s="399">
        <v>132000</v>
      </c>
      <c r="H53" s="401">
        <v>132000</v>
      </c>
    </row>
    <row r="54" spans="1:8" ht="31.5">
      <c r="A54" s="219" t="s">
        <v>657</v>
      </c>
      <c r="B54" s="23" t="s">
        <v>377</v>
      </c>
      <c r="C54" s="216"/>
      <c r="D54" s="157">
        <f>D55</f>
        <v>-1714607.6</v>
      </c>
      <c r="E54" s="157">
        <f>E55+E64+E67</f>
        <v>8159637.800000001</v>
      </c>
      <c r="F54" s="157">
        <f>F55+F64+F67</f>
        <v>8159637.800000001</v>
      </c>
      <c r="G54" s="397">
        <f>G55+G64+G67</f>
        <v>8159637.800000001</v>
      </c>
      <c r="H54" s="397">
        <f>H55+H64+H67</f>
        <v>8159637.800000001</v>
      </c>
    </row>
    <row r="55" spans="1:8" ht="31.5">
      <c r="A55" s="217" t="s">
        <v>904</v>
      </c>
      <c r="B55" s="20" t="s">
        <v>378</v>
      </c>
      <c r="C55" s="61"/>
      <c r="D55" s="98">
        <f>SUM(D57:D62)</f>
        <v>-1714607.6</v>
      </c>
      <c r="E55" s="98">
        <f>E56</f>
        <v>8089637.800000001</v>
      </c>
      <c r="F55" s="98">
        <f>F56</f>
        <v>8089637.800000001</v>
      </c>
      <c r="G55" s="398">
        <f>G56</f>
        <v>8089637.800000001</v>
      </c>
      <c r="H55" s="398">
        <f>H56</f>
        <v>8089637.800000001</v>
      </c>
    </row>
    <row r="56" spans="1:8" ht="31.5">
      <c r="A56" s="217" t="s">
        <v>903</v>
      </c>
      <c r="B56" s="20" t="s">
        <v>379</v>
      </c>
      <c r="C56" s="61"/>
      <c r="D56" s="98"/>
      <c r="E56" s="98">
        <f>SUM(E57:E63)</f>
        <v>8089637.800000001</v>
      </c>
      <c r="F56" s="98">
        <f>SUM(F57:F63)</f>
        <v>8089637.800000001</v>
      </c>
      <c r="G56" s="398">
        <f>SUM(G57:G63)</f>
        <v>8089637.800000001</v>
      </c>
      <c r="H56" s="398">
        <f>SUM(H57:H63)</f>
        <v>8089637.800000001</v>
      </c>
    </row>
    <row r="57" spans="1:8" ht="47.25">
      <c r="A57" s="220" t="s">
        <v>905</v>
      </c>
      <c r="B57" s="21" t="s">
        <v>380</v>
      </c>
      <c r="C57" s="62">
        <v>200</v>
      </c>
      <c r="D57" s="92">
        <v>-1714607.6</v>
      </c>
      <c r="E57" s="135">
        <v>3105606.06</v>
      </c>
      <c r="F57" s="92">
        <v>3105606.06</v>
      </c>
      <c r="G57" s="399">
        <v>3105606.06</v>
      </c>
      <c r="H57" s="401">
        <v>3105606.06</v>
      </c>
    </row>
    <row r="58" spans="1:8" ht="47.25">
      <c r="A58" s="220" t="s">
        <v>906</v>
      </c>
      <c r="B58" s="21" t="s">
        <v>941</v>
      </c>
      <c r="C58" s="62">
        <v>200</v>
      </c>
      <c r="D58" s="92"/>
      <c r="E58" s="135">
        <v>4844031.74</v>
      </c>
      <c r="F58" s="92">
        <v>4844031.74</v>
      </c>
      <c r="G58" s="399">
        <v>4844031.74</v>
      </c>
      <c r="H58" s="401">
        <v>4844031.74</v>
      </c>
    </row>
    <row r="59" spans="1:8" ht="47.25">
      <c r="A59" s="220" t="s">
        <v>1246</v>
      </c>
      <c r="B59" s="21" t="s">
        <v>941</v>
      </c>
      <c r="C59" s="62">
        <v>400</v>
      </c>
      <c r="D59" s="92"/>
      <c r="E59" s="135">
        <v>0</v>
      </c>
      <c r="F59" s="92">
        <v>0</v>
      </c>
      <c r="G59" s="399">
        <v>0</v>
      </c>
      <c r="H59" s="401">
        <v>0</v>
      </c>
    </row>
    <row r="60" spans="1:8" ht="31.5">
      <c r="A60" s="220" t="s">
        <v>922</v>
      </c>
      <c r="B60" s="21" t="s">
        <v>942</v>
      </c>
      <c r="C60" s="62">
        <v>200</v>
      </c>
      <c r="D60" s="92"/>
      <c r="E60" s="135">
        <v>0</v>
      </c>
      <c r="F60" s="92">
        <v>0</v>
      </c>
      <c r="G60" s="399">
        <v>0</v>
      </c>
      <c r="H60" s="401">
        <v>0</v>
      </c>
    </row>
    <row r="61" spans="1:8" ht="47.25">
      <c r="A61" s="220" t="s">
        <v>989</v>
      </c>
      <c r="B61" s="21" t="s">
        <v>943</v>
      </c>
      <c r="C61" s="62">
        <v>200</v>
      </c>
      <c r="D61" s="92"/>
      <c r="E61" s="135">
        <v>140000</v>
      </c>
      <c r="F61" s="92">
        <v>140000</v>
      </c>
      <c r="G61" s="399">
        <v>140000</v>
      </c>
      <c r="H61" s="401">
        <v>140000</v>
      </c>
    </row>
    <row r="62" spans="1:8" ht="192" customHeight="1">
      <c r="A62" s="220" t="s">
        <v>753</v>
      </c>
      <c r="B62" s="21" t="s">
        <v>751</v>
      </c>
      <c r="C62" s="62">
        <v>500</v>
      </c>
      <c r="D62" s="92"/>
      <c r="E62" s="92">
        <v>0</v>
      </c>
      <c r="F62" s="92">
        <v>0</v>
      </c>
      <c r="G62" s="401">
        <v>0</v>
      </c>
      <c r="H62" s="401">
        <v>0</v>
      </c>
    </row>
    <row r="63" spans="1:8" ht="79.5" customHeight="1">
      <c r="A63" s="220" t="s">
        <v>1022</v>
      </c>
      <c r="B63" s="21" t="s">
        <v>1020</v>
      </c>
      <c r="C63" s="62">
        <v>200</v>
      </c>
      <c r="D63" s="92"/>
      <c r="E63" s="92"/>
      <c r="F63" s="92"/>
      <c r="G63" s="401"/>
      <c r="H63" s="401"/>
    </row>
    <row r="64" spans="1:8" ht="31.5">
      <c r="A64" s="217" t="s">
        <v>1432</v>
      </c>
      <c r="B64" s="120" t="s">
        <v>630</v>
      </c>
      <c r="C64" s="121"/>
      <c r="D64" s="122"/>
      <c r="E64" s="122">
        <f aca="true" t="shared" si="2" ref="E64:H65">E65</f>
        <v>50000</v>
      </c>
      <c r="F64" s="122">
        <f t="shared" si="2"/>
        <v>50000</v>
      </c>
      <c r="G64" s="400">
        <f t="shared" si="2"/>
        <v>50000</v>
      </c>
      <c r="H64" s="400">
        <f t="shared" si="2"/>
        <v>50000</v>
      </c>
    </row>
    <row r="65" spans="1:8" ht="21" customHeight="1">
      <c r="A65" s="217" t="s">
        <v>629</v>
      </c>
      <c r="B65" s="120" t="s">
        <v>631</v>
      </c>
      <c r="C65" s="121"/>
      <c r="D65" s="122"/>
      <c r="E65" s="122">
        <f t="shared" si="2"/>
        <v>50000</v>
      </c>
      <c r="F65" s="122">
        <f t="shared" si="2"/>
        <v>50000</v>
      </c>
      <c r="G65" s="400">
        <f t="shared" si="2"/>
        <v>50000</v>
      </c>
      <c r="H65" s="400">
        <f t="shared" si="2"/>
        <v>50000</v>
      </c>
    </row>
    <row r="66" spans="1:8" ht="31.5">
      <c r="A66" s="220" t="s">
        <v>907</v>
      </c>
      <c r="B66" s="21" t="s">
        <v>632</v>
      </c>
      <c r="C66" s="62">
        <v>200</v>
      </c>
      <c r="D66" s="92"/>
      <c r="E66" s="135">
        <v>50000</v>
      </c>
      <c r="F66" s="92">
        <v>50000</v>
      </c>
      <c r="G66" s="399">
        <v>50000</v>
      </c>
      <c r="H66" s="401">
        <v>50000</v>
      </c>
    </row>
    <row r="67" spans="1:8" ht="36.75" customHeight="1">
      <c r="A67" s="128" t="s">
        <v>1139</v>
      </c>
      <c r="B67" s="20" t="s">
        <v>1343</v>
      </c>
      <c r="C67" s="121"/>
      <c r="D67" s="92"/>
      <c r="E67" s="122">
        <f>E68</f>
        <v>20000</v>
      </c>
      <c r="F67" s="122">
        <f>F68</f>
        <v>20000</v>
      </c>
      <c r="G67" s="400">
        <f>G68</f>
        <v>20000</v>
      </c>
      <c r="H67" s="400">
        <f>H68</f>
        <v>20000</v>
      </c>
    </row>
    <row r="68" spans="1:8" ht="33" customHeight="1">
      <c r="A68" s="128" t="s">
        <v>1134</v>
      </c>
      <c r="B68" s="20" t="s">
        <v>1344</v>
      </c>
      <c r="C68" s="121"/>
      <c r="D68" s="92"/>
      <c r="E68" s="122">
        <f>E69+E70</f>
        <v>20000</v>
      </c>
      <c r="F68" s="122">
        <f>F69+F70</f>
        <v>20000</v>
      </c>
      <c r="G68" s="400">
        <f>G69+G70</f>
        <v>20000</v>
      </c>
      <c r="H68" s="400">
        <f>H69+H70</f>
        <v>20000</v>
      </c>
    </row>
    <row r="69" spans="1:8" ht="63">
      <c r="A69" s="154" t="s">
        <v>1135</v>
      </c>
      <c r="B69" s="22" t="s">
        <v>1345</v>
      </c>
      <c r="C69" s="96">
        <v>200</v>
      </c>
      <c r="D69" s="92"/>
      <c r="E69" s="97">
        <v>0</v>
      </c>
      <c r="F69" s="97">
        <v>0</v>
      </c>
      <c r="G69" s="402">
        <v>0</v>
      </c>
      <c r="H69" s="402">
        <v>0</v>
      </c>
    </row>
    <row r="70" spans="1:8" ht="78.75">
      <c r="A70" s="154" t="s">
        <v>1136</v>
      </c>
      <c r="B70" s="22" t="s">
        <v>1346</v>
      </c>
      <c r="C70" s="96">
        <v>200</v>
      </c>
      <c r="D70" s="92"/>
      <c r="E70" s="135">
        <v>20000</v>
      </c>
      <c r="F70" s="97">
        <v>20000</v>
      </c>
      <c r="G70" s="399">
        <v>20000</v>
      </c>
      <c r="H70" s="402">
        <v>20000</v>
      </c>
    </row>
    <row r="71" spans="1:8" ht="31.5">
      <c r="A71" s="152" t="s">
        <v>658</v>
      </c>
      <c r="B71" s="23" t="s">
        <v>381</v>
      </c>
      <c r="C71" s="216"/>
      <c r="D71" s="157">
        <f>D72</f>
        <v>0</v>
      </c>
      <c r="E71" s="157">
        <f>E72</f>
        <v>458000</v>
      </c>
      <c r="F71" s="157">
        <f>F72</f>
        <v>388000</v>
      </c>
      <c r="G71" s="397">
        <f>G72</f>
        <v>458000</v>
      </c>
      <c r="H71" s="397">
        <f>H72</f>
        <v>388000</v>
      </c>
    </row>
    <row r="72" spans="1:8" ht="31.5">
      <c r="A72" s="153" t="s">
        <v>382</v>
      </c>
      <c r="B72" s="20" t="s">
        <v>383</v>
      </c>
      <c r="C72" s="61"/>
      <c r="D72" s="98">
        <f>SUM(D74:D76)</f>
        <v>0</v>
      </c>
      <c r="E72" s="98">
        <f>E73+E77</f>
        <v>458000</v>
      </c>
      <c r="F72" s="98">
        <f>F73+F77</f>
        <v>388000</v>
      </c>
      <c r="G72" s="398">
        <f>G73+G77</f>
        <v>458000</v>
      </c>
      <c r="H72" s="398">
        <f>H73+H77</f>
        <v>388000</v>
      </c>
    </row>
    <row r="73" spans="1:8" ht="31.5">
      <c r="A73" s="153" t="s">
        <v>384</v>
      </c>
      <c r="B73" s="20" t="s">
        <v>385</v>
      </c>
      <c r="C73" s="61"/>
      <c r="D73" s="98"/>
      <c r="E73" s="98">
        <f>SUM(E74:E76)</f>
        <v>30000</v>
      </c>
      <c r="F73" s="98">
        <f>SUM(F74:F76)</f>
        <v>30000</v>
      </c>
      <c r="G73" s="398">
        <f>SUM(G74:G76)</f>
        <v>30000</v>
      </c>
      <c r="H73" s="398">
        <f>SUM(H74:H76)</f>
        <v>30000</v>
      </c>
    </row>
    <row r="74" spans="1:8" ht="34.5" customHeight="1">
      <c r="A74" s="63" t="s">
        <v>613</v>
      </c>
      <c r="B74" s="21" t="s">
        <v>386</v>
      </c>
      <c r="C74" s="62">
        <v>200</v>
      </c>
      <c r="D74" s="92"/>
      <c r="E74" s="135">
        <v>10000</v>
      </c>
      <c r="F74" s="92">
        <v>10000</v>
      </c>
      <c r="G74" s="399">
        <v>10000</v>
      </c>
      <c r="H74" s="401">
        <v>10000</v>
      </c>
    </row>
    <row r="75" spans="1:8" ht="47.25">
      <c r="A75" s="63" t="s">
        <v>1387</v>
      </c>
      <c r="B75" s="21" t="s">
        <v>387</v>
      </c>
      <c r="C75" s="62">
        <v>200</v>
      </c>
      <c r="D75" s="92"/>
      <c r="E75" s="135">
        <v>20000</v>
      </c>
      <c r="F75" s="92">
        <v>20000</v>
      </c>
      <c r="G75" s="399">
        <v>20000</v>
      </c>
      <c r="H75" s="401">
        <v>20000</v>
      </c>
    </row>
    <row r="76" spans="1:8" ht="47.25">
      <c r="A76" s="63" t="s">
        <v>601</v>
      </c>
      <c r="B76" s="21" t="s">
        <v>388</v>
      </c>
      <c r="C76" s="62">
        <v>200</v>
      </c>
      <c r="D76" s="92"/>
      <c r="E76" s="92">
        <v>0</v>
      </c>
      <c r="F76" s="92">
        <v>0</v>
      </c>
      <c r="G76" s="401">
        <v>0</v>
      </c>
      <c r="H76" s="401">
        <v>0</v>
      </c>
    </row>
    <row r="77" spans="1:8" ht="31.5">
      <c r="A77" s="153" t="s">
        <v>925</v>
      </c>
      <c r="B77" s="120" t="s">
        <v>923</v>
      </c>
      <c r="C77" s="121"/>
      <c r="D77" s="122"/>
      <c r="E77" s="122">
        <f>SUM(E78:E79)</f>
        <v>428000</v>
      </c>
      <c r="F77" s="122">
        <f>SUM(F78:F79)</f>
        <v>358000</v>
      </c>
      <c r="G77" s="400">
        <f>SUM(G78:G79)</f>
        <v>428000</v>
      </c>
      <c r="H77" s="400">
        <f>SUM(H78:H79)</f>
        <v>358000</v>
      </c>
    </row>
    <row r="78" spans="1:8" ht="47.25">
      <c r="A78" s="63" t="s">
        <v>627</v>
      </c>
      <c r="B78" s="21" t="s">
        <v>924</v>
      </c>
      <c r="C78" s="62">
        <v>800</v>
      </c>
      <c r="D78" s="92"/>
      <c r="E78" s="135">
        <v>258000</v>
      </c>
      <c r="F78" s="92">
        <v>258000</v>
      </c>
      <c r="G78" s="399">
        <v>258000</v>
      </c>
      <c r="H78" s="401">
        <v>258000</v>
      </c>
    </row>
    <row r="79" spans="1:8" ht="114" customHeight="1">
      <c r="A79" s="63" t="s">
        <v>1388</v>
      </c>
      <c r="B79" s="21" t="s">
        <v>944</v>
      </c>
      <c r="C79" s="62">
        <v>800</v>
      </c>
      <c r="D79" s="92"/>
      <c r="E79" s="135">
        <v>170000</v>
      </c>
      <c r="F79" s="92">
        <v>100000</v>
      </c>
      <c r="G79" s="399">
        <v>170000</v>
      </c>
      <c r="H79" s="401">
        <v>100000</v>
      </c>
    </row>
    <row r="80" spans="1:8" ht="31.5">
      <c r="A80" s="153" t="s">
        <v>1379</v>
      </c>
      <c r="B80" s="120" t="s">
        <v>1377</v>
      </c>
      <c r="C80" s="121"/>
      <c r="D80" s="98" t="e">
        <f>SUM(D83:D85)</f>
        <v>#REF!</v>
      </c>
      <c r="E80" s="98">
        <f>E81</f>
        <v>0</v>
      </c>
      <c r="F80" s="98">
        <f>F81</f>
        <v>0</v>
      </c>
      <c r="G80" s="398">
        <f>G81</f>
        <v>0</v>
      </c>
      <c r="H80" s="398">
        <f>H81</f>
        <v>0</v>
      </c>
    </row>
    <row r="81" spans="1:8" ht="31.5">
      <c r="A81" s="218" t="s">
        <v>1250</v>
      </c>
      <c r="B81" s="120" t="s">
        <v>1378</v>
      </c>
      <c r="C81" s="121"/>
      <c r="D81" s="98"/>
      <c r="E81" s="98">
        <f>E83+E82</f>
        <v>0</v>
      </c>
      <c r="F81" s="98">
        <f>F83+F82</f>
        <v>0</v>
      </c>
      <c r="G81" s="398">
        <f>G83+G82</f>
        <v>0</v>
      </c>
      <c r="H81" s="398">
        <f>H83+H82</f>
        <v>0</v>
      </c>
    </row>
    <row r="82" spans="1:8" ht="63">
      <c r="A82" s="63" t="s">
        <v>1252</v>
      </c>
      <c r="B82" s="21" t="s">
        <v>1385</v>
      </c>
      <c r="C82" s="62">
        <v>200</v>
      </c>
      <c r="D82" s="92"/>
      <c r="E82" s="92"/>
      <c r="F82" s="92">
        <v>0</v>
      </c>
      <c r="G82" s="401"/>
      <c r="H82" s="401">
        <v>0</v>
      </c>
    </row>
    <row r="83" spans="1:8" ht="78.75">
      <c r="A83" s="63" t="s">
        <v>1253</v>
      </c>
      <c r="B83" s="21" t="s">
        <v>1386</v>
      </c>
      <c r="C83" s="62">
        <v>200</v>
      </c>
      <c r="D83" s="92"/>
      <c r="E83" s="92"/>
      <c r="F83" s="92">
        <v>0</v>
      </c>
      <c r="G83" s="401"/>
      <c r="H83" s="401">
        <v>0</v>
      </c>
    </row>
    <row r="84" spans="1:8" ht="31.5">
      <c r="A84" s="212" t="s">
        <v>885</v>
      </c>
      <c r="B84" s="23" t="s">
        <v>389</v>
      </c>
      <c r="C84" s="216"/>
      <c r="D84" s="157" t="e">
        <f>D85</f>
        <v>#REF!</v>
      </c>
      <c r="E84" s="157">
        <f>E85</f>
        <v>2000</v>
      </c>
      <c r="F84" s="157">
        <f>F85</f>
        <v>23500</v>
      </c>
      <c r="G84" s="397">
        <f>G85</f>
        <v>2000</v>
      </c>
      <c r="H84" s="397">
        <f>H85</f>
        <v>23500</v>
      </c>
    </row>
    <row r="85" spans="1:8" ht="31.5">
      <c r="A85" s="128" t="s">
        <v>889</v>
      </c>
      <c r="B85" s="20" t="s">
        <v>390</v>
      </c>
      <c r="C85" s="61"/>
      <c r="D85" s="98" t="e">
        <f>SUM(#REF!)</f>
        <v>#REF!</v>
      </c>
      <c r="E85" s="98">
        <f>E86+E93+E98</f>
        <v>2000</v>
      </c>
      <c r="F85" s="98">
        <f>F86+F93+F98</f>
        <v>23500</v>
      </c>
      <c r="G85" s="398">
        <f>G86+G93+G98</f>
        <v>2000</v>
      </c>
      <c r="H85" s="398">
        <f>H86+H93+H98</f>
        <v>23500</v>
      </c>
    </row>
    <row r="86" spans="1:8" ht="31.5">
      <c r="A86" s="128" t="s">
        <v>932</v>
      </c>
      <c r="B86" s="20" t="s">
        <v>391</v>
      </c>
      <c r="C86" s="61"/>
      <c r="D86" s="98"/>
      <c r="E86" s="98">
        <f>SUM(E87:E92)</f>
        <v>0</v>
      </c>
      <c r="F86" s="98">
        <f>SUM(F87:F92)</f>
        <v>4000</v>
      </c>
      <c r="G86" s="398">
        <f>SUM(G87:G92)</f>
        <v>0</v>
      </c>
      <c r="H86" s="398">
        <f>SUM(H87:H92)</f>
        <v>4000</v>
      </c>
    </row>
    <row r="87" spans="1:8" ht="48" customHeight="1">
      <c r="A87" s="69" t="s">
        <v>888</v>
      </c>
      <c r="B87" s="21" t="s">
        <v>1347</v>
      </c>
      <c r="C87" s="62">
        <v>200</v>
      </c>
      <c r="D87" s="97"/>
      <c r="E87" s="97"/>
      <c r="F87" s="97"/>
      <c r="G87" s="402"/>
      <c r="H87" s="402"/>
    </row>
    <row r="88" spans="1:8" ht="63">
      <c r="A88" s="69" t="s">
        <v>890</v>
      </c>
      <c r="B88" s="21" t="s">
        <v>1348</v>
      </c>
      <c r="C88" s="62">
        <v>200</v>
      </c>
      <c r="D88" s="97"/>
      <c r="E88" s="97"/>
      <c r="F88" s="97"/>
      <c r="G88" s="402"/>
      <c r="H88" s="402"/>
    </row>
    <row r="89" spans="1:8" ht="46.5" customHeight="1">
      <c r="A89" s="69" t="s">
        <v>891</v>
      </c>
      <c r="B89" s="21" t="s">
        <v>1349</v>
      </c>
      <c r="C89" s="62">
        <v>200</v>
      </c>
      <c r="D89" s="97"/>
      <c r="E89" s="97"/>
      <c r="F89" s="97"/>
      <c r="G89" s="402"/>
      <c r="H89" s="402"/>
    </row>
    <row r="90" spans="1:8" ht="63">
      <c r="A90" s="69" t="s">
        <v>892</v>
      </c>
      <c r="B90" s="21" t="s">
        <v>1350</v>
      </c>
      <c r="C90" s="62">
        <v>200</v>
      </c>
      <c r="D90" s="97"/>
      <c r="E90" s="97"/>
      <c r="F90" s="97"/>
      <c r="G90" s="402"/>
      <c r="H90" s="402"/>
    </row>
    <row r="91" spans="1:8" ht="46.5" customHeight="1">
      <c r="A91" s="222" t="s">
        <v>1367</v>
      </c>
      <c r="B91" s="133" t="s">
        <v>1368</v>
      </c>
      <c r="C91" s="134">
        <v>200</v>
      </c>
      <c r="D91" s="135"/>
      <c r="E91" s="135">
        <v>0</v>
      </c>
      <c r="F91" s="135">
        <v>4000</v>
      </c>
      <c r="G91" s="399">
        <v>0</v>
      </c>
      <c r="H91" s="399">
        <v>4000</v>
      </c>
    </row>
    <row r="92" spans="1:8" ht="63">
      <c r="A92" s="69" t="s">
        <v>893</v>
      </c>
      <c r="B92" s="21" t="s">
        <v>1351</v>
      </c>
      <c r="C92" s="62">
        <v>200</v>
      </c>
      <c r="D92" s="97"/>
      <c r="E92" s="97"/>
      <c r="F92" s="97"/>
      <c r="G92" s="402"/>
      <c r="H92" s="402"/>
    </row>
    <row r="93" spans="1:8" ht="31.5">
      <c r="A93" s="128" t="s">
        <v>933</v>
      </c>
      <c r="B93" s="20" t="s">
        <v>1352</v>
      </c>
      <c r="C93" s="121"/>
      <c r="D93" s="97"/>
      <c r="E93" s="122">
        <f>E94+E95+E97</f>
        <v>0</v>
      </c>
      <c r="F93" s="122">
        <f>F94+F95+F97</f>
        <v>17500</v>
      </c>
      <c r="G93" s="400">
        <f>G94+G95+G97</f>
        <v>0</v>
      </c>
      <c r="H93" s="400">
        <f>H94+H95+H97</f>
        <v>17500</v>
      </c>
    </row>
    <row r="94" spans="1:8" ht="47.25" customHeight="1">
      <c r="A94" s="69" t="s">
        <v>936</v>
      </c>
      <c r="B94" s="21" t="s">
        <v>1353</v>
      </c>
      <c r="C94" s="62">
        <v>200</v>
      </c>
      <c r="D94" s="97"/>
      <c r="E94" s="97">
        <v>0</v>
      </c>
      <c r="F94" s="97">
        <v>0</v>
      </c>
      <c r="G94" s="402">
        <v>0</v>
      </c>
      <c r="H94" s="402">
        <v>0</v>
      </c>
    </row>
    <row r="95" spans="1:8" ht="63">
      <c r="A95" s="69" t="s">
        <v>1061</v>
      </c>
      <c r="B95" s="21" t="s">
        <v>1354</v>
      </c>
      <c r="C95" s="62">
        <v>200</v>
      </c>
      <c r="D95" s="97"/>
      <c r="E95" s="97">
        <v>0</v>
      </c>
      <c r="F95" s="97">
        <v>9000</v>
      </c>
      <c r="G95" s="402">
        <v>0</v>
      </c>
      <c r="H95" s="402">
        <v>9000</v>
      </c>
    </row>
    <row r="96" spans="1:8" ht="45.75" customHeight="1">
      <c r="A96" s="222" t="s">
        <v>1396</v>
      </c>
      <c r="B96" s="133" t="s">
        <v>1397</v>
      </c>
      <c r="C96" s="134">
        <v>200</v>
      </c>
      <c r="D96" s="97"/>
      <c r="E96" s="97">
        <v>0</v>
      </c>
      <c r="F96" s="97">
        <v>0</v>
      </c>
      <c r="G96" s="402">
        <v>0</v>
      </c>
      <c r="H96" s="402">
        <v>0</v>
      </c>
    </row>
    <row r="97" spans="1:8" ht="63">
      <c r="A97" s="222" t="s">
        <v>938</v>
      </c>
      <c r="B97" s="133" t="s">
        <v>1355</v>
      </c>
      <c r="C97" s="134">
        <v>200</v>
      </c>
      <c r="D97" s="135"/>
      <c r="E97" s="135">
        <v>0</v>
      </c>
      <c r="F97" s="135">
        <v>8500</v>
      </c>
      <c r="G97" s="399">
        <v>0</v>
      </c>
      <c r="H97" s="399">
        <v>8500</v>
      </c>
    </row>
    <row r="98" spans="1:8" ht="33.75" customHeight="1">
      <c r="A98" s="128" t="s">
        <v>934</v>
      </c>
      <c r="B98" s="20" t="s">
        <v>1356</v>
      </c>
      <c r="C98" s="121"/>
      <c r="D98" s="97"/>
      <c r="E98" s="122">
        <f>E99+E100+E101+E102</f>
        <v>2000</v>
      </c>
      <c r="F98" s="122">
        <f>F99+F100+F101+F102</f>
        <v>2000</v>
      </c>
      <c r="G98" s="400">
        <f>G99+G100+G101+G102</f>
        <v>2000</v>
      </c>
      <c r="H98" s="400">
        <f>H99+H100+H101+H102</f>
        <v>2000</v>
      </c>
    </row>
    <row r="99" spans="1:8" ht="65.25" customHeight="1">
      <c r="A99" s="69" t="s">
        <v>894</v>
      </c>
      <c r="B99" s="21" t="s">
        <v>1357</v>
      </c>
      <c r="C99" s="62">
        <v>200</v>
      </c>
      <c r="D99" s="97"/>
      <c r="E99" s="97">
        <v>0</v>
      </c>
      <c r="F99" s="97">
        <v>0</v>
      </c>
      <c r="G99" s="402">
        <v>0</v>
      </c>
      <c r="H99" s="402">
        <v>0</v>
      </c>
    </row>
    <row r="100" spans="1:8" ht="63">
      <c r="A100" s="222" t="s">
        <v>1313</v>
      </c>
      <c r="B100" s="133" t="s">
        <v>1358</v>
      </c>
      <c r="C100" s="134">
        <v>200</v>
      </c>
      <c r="D100" s="97"/>
      <c r="E100" s="92">
        <v>0</v>
      </c>
      <c r="F100" s="92">
        <v>0</v>
      </c>
      <c r="G100" s="401">
        <v>0</v>
      </c>
      <c r="H100" s="401">
        <v>0</v>
      </c>
    </row>
    <row r="101" spans="1:8" ht="60" customHeight="1">
      <c r="A101" s="222" t="s">
        <v>1317</v>
      </c>
      <c r="B101" s="133" t="s">
        <v>1359</v>
      </c>
      <c r="C101" s="134">
        <v>200</v>
      </c>
      <c r="D101" s="97"/>
      <c r="E101" s="92">
        <v>0</v>
      </c>
      <c r="F101" s="92">
        <v>0</v>
      </c>
      <c r="G101" s="401">
        <v>0</v>
      </c>
      <c r="H101" s="401">
        <v>0</v>
      </c>
    </row>
    <row r="102" spans="1:8" ht="63.75" customHeight="1">
      <c r="A102" s="222" t="s">
        <v>895</v>
      </c>
      <c r="B102" s="133" t="s">
        <v>1360</v>
      </c>
      <c r="C102" s="134">
        <v>200</v>
      </c>
      <c r="D102" s="97"/>
      <c r="E102" s="135">
        <v>2000</v>
      </c>
      <c r="F102" s="92">
        <v>2000</v>
      </c>
      <c r="G102" s="399">
        <v>2000</v>
      </c>
      <c r="H102" s="401">
        <v>2000</v>
      </c>
    </row>
    <row r="103" spans="1:8" ht="64.5" customHeight="1">
      <c r="A103" s="226" t="s">
        <v>663</v>
      </c>
      <c r="B103" s="23" t="s">
        <v>392</v>
      </c>
      <c r="C103" s="121"/>
      <c r="D103" s="122"/>
      <c r="E103" s="122">
        <f aca="true" t="shared" si="3" ref="E103:H104">E104</f>
        <v>0</v>
      </c>
      <c r="F103" s="122">
        <f t="shared" si="3"/>
        <v>0</v>
      </c>
      <c r="G103" s="400">
        <f t="shared" si="3"/>
        <v>0</v>
      </c>
      <c r="H103" s="400">
        <f t="shared" si="3"/>
        <v>0</v>
      </c>
    </row>
    <row r="104" spans="1:8" ht="47.25">
      <c r="A104" s="128" t="s">
        <v>624</v>
      </c>
      <c r="B104" s="20" t="s">
        <v>393</v>
      </c>
      <c r="C104" s="121"/>
      <c r="D104" s="122"/>
      <c r="E104" s="122">
        <f t="shared" si="3"/>
        <v>0</v>
      </c>
      <c r="F104" s="122">
        <f t="shared" si="3"/>
        <v>0</v>
      </c>
      <c r="G104" s="400">
        <f t="shared" si="3"/>
        <v>0</v>
      </c>
      <c r="H104" s="400">
        <f t="shared" si="3"/>
        <v>0</v>
      </c>
    </row>
    <row r="105" spans="1:8" ht="47.25">
      <c r="A105" s="128" t="s">
        <v>625</v>
      </c>
      <c r="B105" s="20" t="s">
        <v>394</v>
      </c>
      <c r="C105" s="121"/>
      <c r="D105" s="122"/>
      <c r="E105" s="122">
        <f>SUM(E106:E106)</f>
        <v>0</v>
      </c>
      <c r="F105" s="122">
        <f>SUM(F106:F106)</f>
        <v>0</v>
      </c>
      <c r="G105" s="400">
        <f>SUM(G106:G106)</f>
        <v>0</v>
      </c>
      <c r="H105" s="400">
        <f>SUM(H106:H106)</f>
        <v>0</v>
      </c>
    </row>
    <row r="106" spans="1:8" ht="63">
      <c r="A106" s="154" t="s">
        <v>1029</v>
      </c>
      <c r="B106" s="22" t="s">
        <v>1361</v>
      </c>
      <c r="C106" s="96">
        <v>400</v>
      </c>
      <c r="D106" s="97"/>
      <c r="E106" s="97"/>
      <c r="F106" s="97"/>
      <c r="G106" s="402"/>
      <c r="H106" s="402"/>
    </row>
    <row r="107" spans="1:8" ht="31.5">
      <c r="A107" s="152" t="s">
        <v>1365</v>
      </c>
      <c r="B107" s="23" t="s">
        <v>395</v>
      </c>
      <c r="C107" s="216"/>
      <c r="D107" s="157">
        <f>D108+D117</f>
        <v>442600</v>
      </c>
      <c r="E107" s="157">
        <f>E108+E117+E125</f>
        <v>11002768</v>
      </c>
      <c r="F107" s="157">
        <f>F108+F117+F125</f>
        <v>10266280</v>
      </c>
      <c r="G107" s="397">
        <f>G108+G117+G125</f>
        <v>11002768</v>
      </c>
      <c r="H107" s="397">
        <f>H108+H117+H125</f>
        <v>10266280</v>
      </c>
    </row>
    <row r="108" spans="1:8" ht="31.5">
      <c r="A108" s="153" t="s">
        <v>1389</v>
      </c>
      <c r="B108" s="20" t="s">
        <v>396</v>
      </c>
      <c r="C108" s="61"/>
      <c r="D108" s="98">
        <f>SUM(D110:D111)</f>
        <v>181000</v>
      </c>
      <c r="E108" s="98">
        <f>E109+E115</f>
        <v>4069050</v>
      </c>
      <c r="F108" s="98">
        <f>F109+F115</f>
        <v>3787224.9</v>
      </c>
      <c r="G108" s="398">
        <f>G109+G115</f>
        <v>4069050</v>
      </c>
      <c r="H108" s="398">
        <f>H109+H115</f>
        <v>3787224.9</v>
      </c>
    </row>
    <row r="109" spans="1:8" ht="31.5">
      <c r="A109" s="153" t="s">
        <v>397</v>
      </c>
      <c r="B109" s="20" t="s">
        <v>398</v>
      </c>
      <c r="C109" s="61"/>
      <c r="D109" s="98"/>
      <c r="E109" s="98">
        <f>SUM(E110:E114)</f>
        <v>3937050</v>
      </c>
      <c r="F109" s="98">
        <f>SUM(F110:F114)</f>
        <v>3655224.9</v>
      </c>
      <c r="G109" s="398">
        <f>SUM(G110:G114)</f>
        <v>3937050</v>
      </c>
      <c r="H109" s="398">
        <f>SUM(H110:H114)</f>
        <v>3655224.9</v>
      </c>
    </row>
    <row r="110" spans="1:8" ht="63">
      <c r="A110" s="63" t="s">
        <v>399</v>
      </c>
      <c r="B110" s="21" t="s">
        <v>400</v>
      </c>
      <c r="C110" s="62">
        <v>600</v>
      </c>
      <c r="D110" s="92">
        <v>-80600</v>
      </c>
      <c r="E110" s="92">
        <f>3998750-61700</f>
        <v>3937050</v>
      </c>
      <c r="F110" s="92">
        <f>3716924.9-61700</f>
        <v>3655224.9</v>
      </c>
      <c r="G110" s="401">
        <f>3998750-61700</f>
        <v>3937050</v>
      </c>
      <c r="H110" s="401">
        <f>3716924.9-61700</f>
        <v>3655224.9</v>
      </c>
    </row>
    <row r="111" spans="1:8" ht="84" customHeight="1">
      <c r="A111" s="63" t="s">
        <v>514</v>
      </c>
      <c r="B111" s="21" t="s">
        <v>401</v>
      </c>
      <c r="C111" s="62">
        <v>600</v>
      </c>
      <c r="D111" s="92">
        <v>261600</v>
      </c>
      <c r="E111" s="92"/>
      <c r="F111" s="92"/>
      <c r="G111" s="401"/>
      <c r="H111" s="401"/>
    </row>
    <row r="112" spans="1:8" ht="63">
      <c r="A112" s="221" t="s">
        <v>1161</v>
      </c>
      <c r="B112" s="21" t="s">
        <v>1163</v>
      </c>
      <c r="C112" s="62">
        <v>600</v>
      </c>
      <c r="D112" s="92"/>
      <c r="E112" s="92"/>
      <c r="F112" s="92"/>
      <c r="G112" s="401"/>
      <c r="H112" s="401"/>
    </row>
    <row r="113" spans="1:8" ht="63">
      <c r="A113" s="221" t="s">
        <v>1155</v>
      </c>
      <c r="B113" s="21" t="s">
        <v>1164</v>
      </c>
      <c r="C113" s="62">
        <v>600</v>
      </c>
      <c r="D113" s="92"/>
      <c r="E113" s="92"/>
      <c r="F113" s="92"/>
      <c r="G113" s="401"/>
      <c r="H113" s="401"/>
    </row>
    <row r="114" spans="1:8" ht="78.75">
      <c r="A114" s="63" t="s">
        <v>568</v>
      </c>
      <c r="B114" s="21" t="s">
        <v>569</v>
      </c>
      <c r="C114" s="62">
        <v>600</v>
      </c>
      <c r="D114" s="92"/>
      <c r="E114" s="92"/>
      <c r="F114" s="92"/>
      <c r="G114" s="401"/>
      <c r="H114" s="401"/>
    </row>
    <row r="115" spans="1:8" ht="33.75" customHeight="1">
      <c r="A115" s="153" t="s">
        <v>1337</v>
      </c>
      <c r="B115" s="20" t="s">
        <v>1322</v>
      </c>
      <c r="C115" s="61"/>
      <c r="D115" s="98"/>
      <c r="E115" s="98">
        <f>E116</f>
        <v>132000</v>
      </c>
      <c r="F115" s="98">
        <f>F116</f>
        <v>132000</v>
      </c>
      <c r="G115" s="398">
        <f>G116</f>
        <v>132000</v>
      </c>
      <c r="H115" s="398">
        <f>H116</f>
        <v>132000</v>
      </c>
    </row>
    <row r="116" spans="1:8" ht="50.25" customHeight="1">
      <c r="A116" s="221" t="s">
        <v>1435</v>
      </c>
      <c r="B116" s="133" t="s">
        <v>1518</v>
      </c>
      <c r="C116" s="134">
        <v>600</v>
      </c>
      <c r="D116" s="135"/>
      <c r="E116" s="135">
        <v>132000</v>
      </c>
      <c r="F116" s="135">
        <v>132000</v>
      </c>
      <c r="G116" s="401">
        <v>132000</v>
      </c>
      <c r="H116" s="401">
        <v>132000</v>
      </c>
    </row>
    <row r="117" spans="1:8" ht="31.5">
      <c r="A117" s="153" t="s">
        <v>402</v>
      </c>
      <c r="B117" s="20" t="s">
        <v>403</v>
      </c>
      <c r="C117" s="61"/>
      <c r="D117" s="98">
        <f>SUM(D119:D120)</f>
        <v>261600</v>
      </c>
      <c r="E117" s="98">
        <f>E118</f>
        <v>6807718</v>
      </c>
      <c r="F117" s="98">
        <f>F118</f>
        <v>6353055.1</v>
      </c>
      <c r="G117" s="398">
        <f>G118</f>
        <v>6807718</v>
      </c>
      <c r="H117" s="398">
        <f>H118</f>
        <v>6353055.1</v>
      </c>
    </row>
    <row r="118" spans="1:8" ht="15.75">
      <c r="A118" s="153" t="s">
        <v>405</v>
      </c>
      <c r="B118" s="20" t="s">
        <v>404</v>
      </c>
      <c r="C118" s="61"/>
      <c r="D118" s="98"/>
      <c r="E118" s="98">
        <f>SUM(E119:E124)</f>
        <v>6807718</v>
      </c>
      <c r="F118" s="98">
        <f>SUM(F119:F124)</f>
        <v>6353055.1</v>
      </c>
      <c r="G118" s="398">
        <f>SUM(G119:G124)</f>
        <v>6807718</v>
      </c>
      <c r="H118" s="398">
        <f>SUM(H119:H124)</f>
        <v>6353055.1</v>
      </c>
    </row>
    <row r="119" spans="1:8" ht="63">
      <c r="A119" s="63" t="s">
        <v>406</v>
      </c>
      <c r="B119" s="21" t="s">
        <v>407</v>
      </c>
      <c r="C119" s="62">
        <v>600</v>
      </c>
      <c r="D119" s="92"/>
      <c r="E119" s="92">
        <v>6616718</v>
      </c>
      <c r="F119" s="92">
        <v>6353055.1</v>
      </c>
      <c r="G119" s="401">
        <v>6616718</v>
      </c>
      <c r="H119" s="401">
        <v>6353055.1</v>
      </c>
    </row>
    <row r="120" spans="1:8" ht="79.5" customHeight="1">
      <c r="A120" s="63" t="s">
        <v>514</v>
      </c>
      <c r="B120" s="21" t="s">
        <v>408</v>
      </c>
      <c r="C120" s="62">
        <v>600</v>
      </c>
      <c r="D120" s="92">
        <v>261600</v>
      </c>
      <c r="E120" s="92"/>
      <c r="F120" s="92"/>
      <c r="G120" s="401"/>
      <c r="H120" s="401"/>
    </row>
    <row r="121" spans="1:8" ht="78.75">
      <c r="A121" s="63" t="s">
        <v>568</v>
      </c>
      <c r="B121" s="21" t="s">
        <v>570</v>
      </c>
      <c r="C121" s="62">
        <v>600</v>
      </c>
      <c r="D121" s="92"/>
      <c r="E121" s="92"/>
      <c r="F121" s="92"/>
      <c r="G121" s="401"/>
      <c r="H121" s="401"/>
    </row>
    <row r="122" spans="1:8" ht="63">
      <c r="A122" s="221" t="s">
        <v>1157</v>
      </c>
      <c r="B122" s="133" t="s">
        <v>1166</v>
      </c>
      <c r="C122" s="134">
        <v>600</v>
      </c>
      <c r="D122" s="92"/>
      <c r="E122" s="92">
        <v>191000</v>
      </c>
      <c r="F122" s="92"/>
      <c r="G122" s="401">
        <v>191000</v>
      </c>
      <c r="H122" s="401"/>
    </row>
    <row r="123" spans="1:8" ht="63">
      <c r="A123" s="221" t="s">
        <v>1159</v>
      </c>
      <c r="B123" s="133" t="s">
        <v>1165</v>
      </c>
      <c r="C123" s="134">
        <v>600</v>
      </c>
      <c r="D123" s="92"/>
      <c r="E123" s="92"/>
      <c r="F123" s="92"/>
      <c r="G123" s="401"/>
      <c r="H123" s="401"/>
    </row>
    <row r="124" spans="1:8" ht="47.25">
      <c r="A124" s="63" t="s">
        <v>557</v>
      </c>
      <c r="B124" s="21" t="s">
        <v>765</v>
      </c>
      <c r="C124" s="62">
        <v>600</v>
      </c>
      <c r="D124" s="92"/>
      <c r="E124" s="92"/>
      <c r="F124" s="92"/>
      <c r="G124" s="401"/>
      <c r="H124" s="401"/>
    </row>
    <row r="125" spans="1:8" ht="19.5" customHeight="1">
      <c r="A125" s="153" t="s">
        <v>1326</v>
      </c>
      <c r="B125" s="20" t="s">
        <v>1327</v>
      </c>
      <c r="C125" s="61"/>
      <c r="D125" s="92"/>
      <c r="E125" s="122">
        <f aca="true" t="shared" si="4" ref="E125:H126">E126</f>
        <v>126000</v>
      </c>
      <c r="F125" s="122">
        <f t="shared" si="4"/>
        <v>126000</v>
      </c>
      <c r="G125" s="400">
        <f t="shared" si="4"/>
        <v>126000</v>
      </c>
      <c r="H125" s="400">
        <f t="shared" si="4"/>
        <v>126000</v>
      </c>
    </row>
    <row r="126" spans="1:8" ht="18.75" customHeight="1">
      <c r="A126" s="153" t="s">
        <v>1363</v>
      </c>
      <c r="B126" s="20" t="s">
        <v>1328</v>
      </c>
      <c r="C126" s="61"/>
      <c r="D126" s="92"/>
      <c r="E126" s="122">
        <f t="shared" si="4"/>
        <v>126000</v>
      </c>
      <c r="F126" s="122">
        <f t="shared" si="4"/>
        <v>126000</v>
      </c>
      <c r="G126" s="400">
        <f t="shared" si="4"/>
        <v>126000</v>
      </c>
      <c r="H126" s="400">
        <f t="shared" si="4"/>
        <v>126000</v>
      </c>
    </row>
    <row r="127" spans="1:8" ht="51" customHeight="1">
      <c r="A127" s="221" t="s">
        <v>1526</v>
      </c>
      <c r="B127" s="133" t="s">
        <v>1523</v>
      </c>
      <c r="C127" s="134">
        <v>600</v>
      </c>
      <c r="D127" s="135"/>
      <c r="E127" s="135">
        <v>126000</v>
      </c>
      <c r="F127" s="135">
        <v>126000</v>
      </c>
      <c r="G127" s="399">
        <v>126000</v>
      </c>
      <c r="H127" s="401">
        <v>126000</v>
      </c>
    </row>
    <row r="128" spans="1:8" ht="47.25">
      <c r="A128" s="152" t="s">
        <v>659</v>
      </c>
      <c r="B128" s="23" t="s">
        <v>409</v>
      </c>
      <c r="C128" s="216"/>
      <c r="D128" s="157" t="e">
        <f>D129+D132+D141+#REF!</f>
        <v>#REF!</v>
      </c>
      <c r="E128" s="157">
        <f>E129+E132+E141+E144+E149+E154+E158</f>
        <v>10033460.07</v>
      </c>
      <c r="F128" s="157">
        <f>F129+F132+F141+F144+F149+F154+F158</f>
        <v>8776960.07</v>
      </c>
      <c r="G128" s="397">
        <f>G129+G132+G141+G144+G149+G154+G158</f>
        <v>12180374.07</v>
      </c>
      <c r="H128" s="397">
        <f>H129+H132+H141+H144+H149+H154+H158</f>
        <v>7411286.07</v>
      </c>
    </row>
    <row r="129" spans="1:8" ht="19.5" customHeight="1">
      <c r="A129" s="153" t="s">
        <v>410</v>
      </c>
      <c r="B129" s="20" t="s">
        <v>411</v>
      </c>
      <c r="C129" s="61"/>
      <c r="D129" s="98" t="e">
        <f>D131+#REF!+#REF!</f>
        <v>#REF!</v>
      </c>
      <c r="E129" s="98">
        <f>E130</f>
        <v>255625.06</v>
      </c>
      <c r="F129" s="98">
        <f>F130</f>
        <v>255625.06</v>
      </c>
      <c r="G129" s="398">
        <f>G130</f>
        <v>255625.06</v>
      </c>
      <c r="H129" s="398">
        <f>H130</f>
        <v>255625.06</v>
      </c>
    </row>
    <row r="130" spans="1:8" ht="36" customHeight="1">
      <c r="A130" s="153" t="s">
        <v>412</v>
      </c>
      <c r="B130" s="20" t="s">
        <v>413</v>
      </c>
      <c r="C130" s="61"/>
      <c r="D130" s="98"/>
      <c r="E130" s="98">
        <f>SUM(E131:E131)</f>
        <v>255625.06</v>
      </c>
      <c r="F130" s="98">
        <f>SUM(F131:F131)</f>
        <v>255625.06</v>
      </c>
      <c r="G130" s="398">
        <f>SUM(G131:G131)</f>
        <v>255625.06</v>
      </c>
      <c r="H130" s="398">
        <f>SUM(H131:H131)</f>
        <v>255625.06</v>
      </c>
    </row>
    <row r="131" spans="1:8" ht="47.25">
      <c r="A131" s="64" t="s">
        <v>602</v>
      </c>
      <c r="B131" s="21" t="s">
        <v>414</v>
      </c>
      <c r="C131" s="62">
        <v>200</v>
      </c>
      <c r="D131" s="92">
        <v>-220000</v>
      </c>
      <c r="E131" s="135">
        <v>255625.06</v>
      </c>
      <c r="F131" s="92">
        <v>255625.06</v>
      </c>
      <c r="G131" s="399">
        <v>255625.06</v>
      </c>
      <c r="H131" s="401">
        <v>255625.06</v>
      </c>
    </row>
    <row r="132" spans="1:8" ht="46.5" customHeight="1">
      <c r="A132" s="153" t="s">
        <v>674</v>
      </c>
      <c r="B132" s="20" t="s">
        <v>415</v>
      </c>
      <c r="C132" s="61"/>
      <c r="D132" s="98" t="e">
        <f>#REF!+D139+#REF!+#REF!+#REF!</f>
        <v>#REF!</v>
      </c>
      <c r="E132" s="98">
        <f>E133+E138</f>
        <v>2101083.39</v>
      </c>
      <c r="F132" s="98">
        <f>F133+F138</f>
        <v>844583.39</v>
      </c>
      <c r="G132" s="398">
        <f>G133+G138</f>
        <v>2101083.39</v>
      </c>
      <c r="H132" s="398">
        <f>H133+H138</f>
        <v>2101083.39</v>
      </c>
    </row>
    <row r="133" spans="1:8" ht="45" customHeight="1">
      <c r="A133" s="153" t="s">
        <v>908</v>
      </c>
      <c r="B133" s="20" t="s">
        <v>416</v>
      </c>
      <c r="C133" s="61"/>
      <c r="D133" s="98"/>
      <c r="E133" s="98">
        <f>SUM(E134:E137)</f>
        <v>501083.39</v>
      </c>
      <c r="F133" s="98">
        <f>SUM(F134:F137)</f>
        <v>501083.39</v>
      </c>
      <c r="G133" s="398">
        <f>SUM(G134:G137)</f>
        <v>501083.39</v>
      </c>
      <c r="H133" s="398">
        <f>SUM(H134:H137)</f>
        <v>501083.39</v>
      </c>
    </row>
    <row r="134" spans="1:8" ht="51" customHeight="1">
      <c r="A134" s="64" t="s">
        <v>665</v>
      </c>
      <c r="B134" s="22" t="s">
        <v>667</v>
      </c>
      <c r="C134" s="96">
        <v>200</v>
      </c>
      <c r="D134" s="97"/>
      <c r="E134" s="135">
        <v>261044.73</v>
      </c>
      <c r="F134" s="97">
        <v>261044.73</v>
      </c>
      <c r="G134" s="399">
        <v>261044.73</v>
      </c>
      <c r="H134" s="402">
        <v>261044.73</v>
      </c>
    </row>
    <row r="135" spans="1:8" ht="63">
      <c r="A135" s="64" t="s">
        <v>652</v>
      </c>
      <c r="B135" s="22" t="s">
        <v>668</v>
      </c>
      <c r="C135" s="96">
        <v>200</v>
      </c>
      <c r="D135" s="97"/>
      <c r="E135" s="135">
        <v>240038.66</v>
      </c>
      <c r="F135" s="97">
        <v>240038.66</v>
      </c>
      <c r="G135" s="399">
        <v>240038.66</v>
      </c>
      <c r="H135" s="402">
        <v>240038.66</v>
      </c>
    </row>
    <row r="136" spans="1:8" ht="81.75" customHeight="1">
      <c r="A136" s="64" t="s">
        <v>755</v>
      </c>
      <c r="B136" s="22" t="s">
        <v>754</v>
      </c>
      <c r="C136" s="96">
        <v>500</v>
      </c>
      <c r="D136" s="97"/>
      <c r="E136" s="97">
        <v>0</v>
      </c>
      <c r="F136" s="97">
        <v>0</v>
      </c>
      <c r="G136" s="402">
        <v>0</v>
      </c>
      <c r="H136" s="402">
        <v>0</v>
      </c>
    </row>
    <row r="137" spans="1:8" ht="82.5" customHeight="1">
      <c r="A137" s="64" t="s">
        <v>755</v>
      </c>
      <c r="B137" s="22" t="s">
        <v>754</v>
      </c>
      <c r="C137" s="96">
        <v>500</v>
      </c>
      <c r="D137" s="97"/>
      <c r="E137" s="97">
        <v>0</v>
      </c>
      <c r="F137" s="97">
        <v>0</v>
      </c>
      <c r="G137" s="402">
        <v>0</v>
      </c>
      <c r="H137" s="402">
        <v>0</v>
      </c>
    </row>
    <row r="138" spans="1:8" ht="31.5">
      <c r="A138" s="153" t="s">
        <v>909</v>
      </c>
      <c r="B138" s="20" t="s">
        <v>910</v>
      </c>
      <c r="C138" s="61"/>
      <c r="D138" s="98"/>
      <c r="E138" s="98">
        <f>SUM(E139:E140)</f>
        <v>1600000</v>
      </c>
      <c r="F138" s="98">
        <f>SUM(F139:F140)</f>
        <v>343500</v>
      </c>
      <c r="G138" s="398">
        <f>SUM(G139:G140)</f>
        <v>1600000</v>
      </c>
      <c r="H138" s="398">
        <f>SUM(H139:H140)</f>
        <v>1600000</v>
      </c>
    </row>
    <row r="139" spans="1:8" ht="47.25">
      <c r="A139" s="64" t="s">
        <v>603</v>
      </c>
      <c r="B139" s="22" t="s">
        <v>911</v>
      </c>
      <c r="C139" s="96">
        <v>200</v>
      </c>
      <c r="D139" s="97"/>
      <c r="E139" s="135">
        <v>115836</v>
      </c>
      <c r="F139" s="97">
        <v>115836</v>
      </c>
      <c r="G139" s="399">
        <v>115836</v>
      </c>
      <c r="H139" s="402">
        <v>115836</v>
      </c>
    </row>
    <row r="140" spans="1:8" ht="63" customHeight="1">
      <c r="A140" s="69" t="s">
        <v>664</v>
      </c>
      <c r="B140" s="21" t="s">
        <v>912</v>
      </c>
      <c r="C140" s="62">
        <v>200</v>
      </c>
      <c r="D140" s="92"/>
      <c r="E140" s="135">
        <v>1484164</v>
      </c>
      <c r="F140" s="92">
        <v>227664</v>
      </c>
      <c r="G140" s="399">
        <v>1484164</v>
      </c>
      <c r="H140" s="401">
        <v>1484164</v>
      </c>
    </row>
    <row r="141" spans="1:8" ht="31.5">
      <c r="A141" s="153" t="s">
        <v>676</v>
      </c>
      <c r="B141" s="20" t="s">
        <v>417</v>
      </c>
      <c r="C141" s="61"/>
      <c r="D141" s="98" t="e">
        <f>SUM(#REF!)</f>
        <v>#REF!</v>
      </c>
      <c r="E141" s="98">
        <f>E142</f>
        <v>0</v>
      </c>
      <c r="F141" s="98">
        <f>F142</f>
        <v>0</v>
      </c>
      <c r="G141" s="398">
        <f>G142</f>
        <v>0</v>
      </c>
      <c r="H141" s="398">
        <f>H142</f>
        <v>0</v>
      </c>
    </row>
    <row r="142" spans="1:8" ht="15.75">
      <c r="A142" s="153" t="s">
        <v>419</v>
      </c>
      <c r="B142" s="20" t="s">
        <v>418</v>
      </c>
      <c r="C142" s="61"/>
      <c r="D142" s="98"/>
      <c r="E142" s="98">
        <f>SUM(E143:E143)</f>
        <v>0</v>
      </c>
      <c r="F142" s="98">
        <f>SUM(F143:F143)</f>
        <v>0</v>
      </c>
      <c r="G142" s="398">
        <f>SUM(G143:G143)</f>
        <v>0</v>
      </c>
      <c r="H142" s="398">
        <f>SUM(H143:H143)</f>
        <v>0</v>
      </c>
    </row>
    <row r="143" spans="1:8" ht="47.25">
      <c r="A143" s="64" t="s">
        <v>998</v>
      </c>
      <c r="B143" s="22" t="s">
        <v>1003</v>
      </c>
      <c r="C143" s="96">
        <v>300</v>
      </c>
      <c r="D143" s="97"/>
      <c r="E143" s="97">
        <v>0</v>
      </c>
      <c r="F143" s="97">
        <v>0</v>
      </c>
      <c r="G143" s="402">
        <v>0</v>
      </c>
      <c r="H143" s="402">
        <v>0</v>
      </c>
    </row>
    <row r="144" spans="1:8" ht="31.5">
      <c r="A144" s="153" t="s">
        <v>926</v>
      </c>
      <c r="B144" s="20" t="s">
        <v>648</v>
      </c>
      <c r="C144" s="61"/>
      <c r="D144" s="98">
        <f>SUM(D146:D147)</f>
        <v>223500</v>
      </c>
      <c r="E144" s="98">
        <f>E145</f>
        <v>2978103.62</v>
      </c>
      <c r="F144" s="98">
        <f>F145</f>
        <v>2978103.62</v>
      </c>
      <c r="G144" s="398">
        <f>G145</f>
        <v>2978103.62</v>
      </c>
      <c r="H144" s="398">
        <f>H145</f>
        <v>2978103.62</v>
      </c>
    </row>
    <row r="145" spans="1:8" ht="33" customHeight="1">
      <c r="A145" s="153" t="s">
        <v>675</v>
      </c>
      <c r="B145" s="20" t="s">
        <v>649</v>
      </c>
      <c r="C145" s="61"/>
      <c r="D145" s="98"/>
      <c r="E145" s="98">
        <f>SUM(E146:E148)</f>
        <v>2978103.62</v>
      </c>
      <c r="F145" s="98">
        <f>SUM(F146:F148)</f>
        <v>2978103.62</v>
      </c>
      <c r="G145" s="398">
        <f>SUM(G146:G148)</f>
        <v>2978103.62</v>
      </c>
      <c r="H145" s="398">
        <f>SUM(H146:H148)</f>
        <v>2978103.62</v>
      </c>
    </row>
    <row r="146" spans="1:8" ht="47.25">
      <c r="A146" s="63" t="s">
        <v>1058</v>
      </c>
      <c r="B146" s="21" t="s">
        <v>669</v>
      </c>
      <c r="C146" s="62">
        <v>200</v>
      </c>
      <c r="D146" s="92">
        <v>223500</v>
      </c>
      <c r="E146" s="135">
        <v>1546853.1</v>
      </c>
      <c r="F146" s="92">
        <v>1546853.1</v>
      </c>
      <c r="G146" s="399">
        <v>1546853.1</v>
      </c>
      <c r="H146" s="401">
        <v>1546853.1</v>
      </c>
    </row>
    <row r="147" spans="1:8" ht="47.25">
      <c r="A147" s="63" t="s">
        <v>645</v>
      </c>
      <c r="B147" s="21" t="s">
        <v>670</v>
      </c>
      <c r="C147" s="62">
        <v>200</v>
      </c>
      <c r="D147" s="92"/>
      <c r="E147" s="135">
        <v>1235573.6</v>
      </c>
      <c r="F147" s="92">
        <v>1235573.6</v>
      </c>
      <c r="G147" s="399">
        <v>1235573.6</v>
      </c>
      <c r="H147" s="401">
        <v>1235573.6</v>
      </c>
    </row>
    <row r="148" spans="1:8" ht="63">
      <c r="A148" s="158" t="s">
        <v>1063</v>
      </c>
      <c r="B148" s="21" t="s">
        <v>1132</v>
      </c>
      <c r="C148" s="62">
        <v>800</v>
      </c>
      <c r="D148" s="92"/>
      <c r="E148" s="135">
        <v>195676.92</v>
      </c>
      <c r="F148" s="92">
        <v>195676.92</v>
      </c>
      <c r="G148" s="399">
        <v>195676.92</v>
      </c>
      <c r="H148" s="401">
        <v>195676.92</v>
      </c>
    </row>
    <row r="149" spans="1:8" ht="36.75" customHeight="1">
      <c r="A149" s="153" t="s">
        <v>666</v>
      </c>
      <c r="B149" s="20" t="s">
        <v>650</v>
      </c>
      <c r="C149" s="61"/>
      <c r="D149" s="98">
        <f>SUM(D161:D162)</f>
        <v>0</v>
      </c>
      <c r="E149" s="98">
        <f>E150</f>
        <v>404820</v>
      </c>
      <c r="F149" s="98">
        <f>F150</f>
        <v>404820</v>
      </c>
      <c r="G149" s="398">
        <f>G150</f>
        <v>404820</v>
      </c>
      <c r="H149" s="398">
        <f>H150</f>
        <v>404820</v>
      </c>
    </row>
    <row r="150" spans="1:8" ht="31.5">
      <c r="A150" s="153" t="s">
        <v>655</v>
      </c>
      <c r="B150" s="20" t="s">
        <v>651</v>
      </c>
      <c r="C150" s="61"/>
      <c r="D150" s="98"/>
      <c r="E150" s="98">
        <f>E151+E152+E153</f>
        <v>404820</v>
      </c>
      <c r="F150" s="98">
        <f>F151+F152+F153</f>
        <v>404820</v>
      </c>
      <c r="G150" s="398">
        <f>G151+G152+G153</f>
        <v>404820</v>
      </c>
      <c r="H150" s="398">
        <f>H151+H152+H153</f>
        <v>404820</v>
      </c>
    </row>
    <row r="151" spans="1:8" s="186" customFormat="1" ht="47.25">
      <c r="A151" s="64" t="s">
        <v>653</v>
      </c>
      <c r="B151" s="133" t="s">
        <v>671</v>
      </c>
      <c r="C151" s="134">
        <v>200</v>
      </c>
      <c r="D151" s="135"/>
      <c r="E151" s="135">
        <v>0</v>
      </c>
      <c r="F151" s="135">
        <v>0</v>
      </c>
      <c r="G151" s="399">
        <v>0</v>
      </c>
      <c r="H151" s="399">
        <v>0</v>
      </c>
    </row>
    <row r="152" spans="1:8" s="186" customFormat="1" ht="78.75">
      <c r="A152" s="64" t="s">
        <v>741</v>
      </c>
      <c r="B152" s="133" t="s">
        <v>740</v>
      </c>
      <c r="C152" s="134">
        <v>500</v>
      </c>
      <c r="D152" s="135"/>
      <c r="E152" s="135">
        <v>0</v>
      </c>
      <c r="F152" s="135">
        <v>0</v>
      </c>
      <c r="G152" s="399">
        <v>0</v>
      </c>
      <c r="H152" s="399">
        <v>0</v>
      </c>
    </row>
    <row r="153" spans="1:8" s="186" customFormat="1" ht="63">
      <c r="A153" s="158" t="s">
        <v>913</v>
      </c>
      <c r="B153" s="133" t="s">
        <v>672</v>
      </c>
      <c r="C153" s="134">
        <v>200</v>
      </c>
      <c r="D153" s="135"/>
      <c r="E153" s="135">
        <v>404820</v>
      </c>
      <c r="F153" s="135">
        <v>404820</v>
      </c>
      <c r="G153" s="399">
        <v>404820</v>
      </c>
      <c r="H153" s="399">
        <v>404820</v>
      </c>
    </row>
    <row r="154" spans="1:8" s="186" customFormat="1" ht="36" customHeight="1">
      <c r="A154" s="153" t="s">
        <v>967</v>
      </c>
      <c r="B154" s="20" t="s">
        <v>927</v>
      </c>
      <c r="C154" s="121"/>
      <c r="D154" s="122"/>
      <c r="E154" s="122">
        <f>E155</f>
        <v>0</v>
      </c>
      <c r="F154" s="122">
        <f>F155</f>
        <v>0</v>
      </c>
      <c r="G154" s="400">
        <f>G155</f>
        <v>0</v>
      </c>
      <c r="H154" s="400">
        <f>H155</f>
        <v>0</v>
      </c>
    </row>
    <row r="155" spans="1:8" s="186" customFormat="1" ht="32.25" customHeight="1">
      <c r="A155" s="153" t="s">
        <v>968</v>
      </c>
      <c r="B155" s="20" t="s">
        <v>928</v>
      </c>
      <c r="C155" s="121"/>
      <c r="D155" s="122"/>
      <c r="E155" s="122">
        <f>E156+E157</f>
        <v>0</v>
      </c>
      <c r="F155" s="122">
        <f>F156+F157</f>
        <v>0</v>
      </c>
      <c r="G155" s="400">
        <f>G156+G157</f>
        <v>0</v>
      </c>
      <c r="H155" s="400">
        <f>H156+H157</f>
        <v>0</v>
      </c>
    </row>
    <row r="156" spans="1:8" s="186" customFormat="1" ht="47.25">
      <c r="A156" s="158" t="s">
        <v>969</v>
      </c>
      <c r="B156" s="133" t="s">
        <v>970</v>
      </c>
      <c r="C156" s="134">
        <v>200</v>
      </c>
      <c r="D156" s="135"/>
      <c r="E156" s="135"/>
      <c r="F156" s="135"/>
      <c r="G156" s="399"/>
      <c r="H156" s="399"/>
    </row>
    <row r="157" spans="1:8" s="186" customFormat="1" ht="47.25">
      <c r="A157" s="158" t="s">
        <v>1010</v>
      </c>
      <c r="B157" s="133" t="s">
        <v>1043</v>
      </c>
      <c r="C157" s="134">
        <v>200</v>
      </c>
      <c r="D157" s="135"/>
      <c r="E157" s="135"/>
      <c r="F157" s="135"/>
      <c r="G157" s="399"/>
      <c r="H157" s="399"/>
    </row>
    <row r="158" spans="1:8" s="186" customFormat="1" ht="47.25">
      <c r="A158" s="153" t="s">
        <v>1104</v>
      </c>
      <c r="B158" s="20" t="s">
        <v>1105</v>
      </c>
      <c r="C158" s="121"/>
      <c r="D158" s="135"/>
      <c r="E158" s="122">
        <f aca="true" t="shared" si="5" ref="E158:H159">E159</f>
        <v>4293828</v>
      </c>
      <c r="F158" s="122">
        <f t="shared" si="5"/>
        <v>4293828</v>
      </c>
      <c r="G158" s="400">
        <f t="shared" si="5"/>
        <v>6440742</v>
      </c>
      <c r="H158" s="400">
        <f t="shared" si="5"/>
        <v>1671654</v>
      </c>
    </row>
    <row r="159" spans="1:8" s="186" customFormat="1" ht="47.25" customHeight="1">
      <c r="A159" s="153" t="s">
        <v>1106</v>
      </c>
      <c r="B159" s="20" t="s">
        <v>1107</v>
      </c>
      <c r="C159" s="121"/>
      <c r="D159" s="135"/>
      <c r="E159" s="122">
        <f t="shared" si="5"/>
        <v>4293828</v>
      </c>
      <c r="F159" s="122">
        <f t="shared" si="5"/>
        <v>4293828</v>
      </c>
      <c r="G159" s="400">
        <f t="shared" si="5"/>
        <v>6440742</v>
      </c>
      <c r="H159" s="400">
        <f t="shared" si="5"/>
        <v>1671654</v>
      </c>
    </row>
    <row r="160" spans="1:8" s="186" customFormat="1" ht="69" customHeight="1">
      <c r="A160" s="158" t="s">
        <v>1059</v>
      </c>
      <c r="B160" s="133" t="s">
        <v>1230</v>
      </c>
      <c r="C160" s="134">
        <v>400</v>
      </c>
      <c r="D160" s="135"/>
      <c r="E160" s="135">
        <v>4293828</v>
      </c>
      <c r="F160" s="135">
        <v>4293828</v>
      </c>
      <c r="G160" s="399">
        <v>6440742</v>
      </c>
      <c r="H160" s="399">
        <v>1671654</v>
      </c>
    </row>
    <row r="161" spans="1:8" ht="31.5">
      <c r="A161" s="152" t="s">
        <v>660</v>
      </c>
      <c r="B161" s="23" t="s">
        <v>420</v>
      </c>
      <c r="C161" s="216"/>
      <c r="D161" s="157">
        <f>D162+D165</f>
        <v>0</v>
      </c>
      <c r="E161" s="157">
        <f>E162+E165</f>
        <v>863721</v>
      </c>
      <c r="F161" s="157">
        <f>F162+F165</f>
        <v>450000</v>
      </c>
      <c r="G161" s="397">
        <f>G162+G165</f>
        <v>863721</v>
      </c>
      <c r="H161" s="397">
        <f>H162+H165</f>
        <v>450000</v>
      </c>
    </row>
    <row r="162" spans="1:8" ht="31.5">
      <c r="A162" s="153" t="s">
        <v>677</v>
      </c>
      <c r="B162" s="20" t="s">
        <v>421</v>
      </c>
      <c r="C162" s="61"/>
      <c r="D162" s="98">
        <f>D164</f>
        <v>0</v>
      </c>
      <c r="E162" s="98">
        <f aca="true" t="shared" si="6" ref="E162:H163">E163</f>
        <v>250000</v>
      </c>
      <c r="F162" s="98">
        <f t="shared" si="6"/>
        <v>250000</v>
      </c>
      <c r="G162" s="398">
        <f t="shared" si="6"/>
        <v>250000</v>
      </c>
      <c r="H162" s="398">
        <f t="shared" si="6"/>
        <v>250000</v>
      </c>
    </row>
    <row r="163" spans="1:8" ht="20.25" customHeight="1">
      <c r="A163" s="153" t="s">
        <v>426</v>
      </c>
      <c r="B163" s="20" t="s">
        <v>422</v>
      </c>
      <c r="C163" s="61"/>
      <c r="D163" s="98"/>
      <c r="E163" s="98">
        <f t="shared" si="6"/>
        <v>250000</v>
      </c>
      <c r="F163" s="98">
        <f t="shared" si="6"/>
        <v>250000</v>
      </c>
      <c r="G163" s="398">
        <f t="shared" si="6"/>
        <v>250000</v>
      </c>
      <c r="H163" s="398">
        <f t="shared" si="6"/>
        <v>250000</v>
      </c>
    </row>
    <row r="164" spans="1:8" ht="63">
      <c r="A164" s="63" t="s">
        <v>673</v>
      </c>
      <c r="B164" s="21" t="s">
        <v>423</v>
      </c>
      <c r="C164" s="62">
        <v>200</v>
      </c>
      <c r="D164" s="92"/>
      <c r="E164" s="135">
        <v>250000</v>
      </c>
      <c r="F164" s="92">
        <v>250000</v>
      </c>
      <c r="G164" s="399">
        <v>250000</v>
      </c>
      <c r="H164" s="401">
        <v>250000</v>
      </c>
    </row>
    <row r="165" spans="1:8" ht="31.5">
      <c r="A165" s="153" t="s">
        <v>678</v>
      </c>
      <c r="B165" s="20" t="s">
        <v>424</v>
      </c>
      <c r="C165" s="61"/>
      <c r="D165" s="98">
        <f>D167</f>
        <v>0</v>
      </c>
      <c r="E165" s="98">
        <f>E166</f>
        <v>613721</v>
      </c>
      <c r="F165" s="98">
        <f>F166</f>
        <v>200000</v>
      </c>
      <c r="G165" s="398">
        <f>G166</f>
        <v>613721</v>
      </c>
      <c r="H165" s="398">
        <f>H166</f>
        <v>200000</v>
      </c>
    </row>
    <row r="166" spans="1:8" ht="31.5">
      <c r="A166" s="153" t="s">
        <v>915</v>
      </c>
      <c r="B166" s="20" t="s">
        <v>425</v>
      </c>
      <c r="C166" s="61"/>
      <c r="D166" s="98"/>
      <c r="E166" s="98">
        <f>E167+E168</f>
        <v>613721</v>
      </c>
      <c r="F166" s="98">
        <f>F167+F168</f>
        <v>200000</v>
      </c>
      <c r="G166" s="398">
        <f>G167+G168</f>
        <v>613721</v>
      </c>
      <c r="H166" s="398">
        <f>H167+H168</f>
        <v>200000</v>
      </c>
    </row>
    <row r="167" spans="1:8" ht="48.75" customHeight="1">
      <c r="A167" s="63" t="s">
        <v>916</v>
      </c>
      <c r="B167" s="21" t="s">
        <v>427</v>
      </c>
      <c r="C167" s="62">
        <v>200</v>
      </c>
      <c r="D167" s="92"/>
      <c r="E167" s="135">
        <v>164120</v>
      </c>
      <c r="F167" s="92">
        <v>125000</v>
      </c>
      <c r="G167" s="399">
        <v>164120</v>
      </c>
      <c r="H167" s="401">
        <v>125000</v>
      </c>
    </row>
    <row r="168" spans="1:8" ht="47.25">
      <c r="A168" s="63" t="s">
        <v>917</v>
      </c>
      <c r="B168" s="21" t="s">
        <v>919</v>
      </c>
      <c r="C168" s="62">
        <v>200</v>
      </c>
      <c r="D168" s="92"/>
      <c r="E168" s="135">
        <v>449601</v>
      </c>
      <c r="F168" s="92">
        <v>75000</v>
      </c>
      <c r="G168" s="399">
        <v>449601</v>
      </c>
      <c r="H168" s="401">
        <v>75000</v>
      </c>
    </row>
    <row r="169" spans="1:8" ht="31.5">
      <c r="A169" s="152" t="s">
        <v>661</v>
      </c>
      <c r="B169" s="23" t="s">
        <v>428</v>
      </c>
      <c r="C169" s="216"/>
      <c r="D169" s="157" t="e">
        <f>D170+D183+D215</f>
        <v>#REF!</v>
      </c>
      <c r="E169" s="157">
        <f>E170+E183+E215</f>
        <v>216404399.65</v>
      </c>
      <c r="F169" s="157">
        <f>F170+F183+F215</f>
        <v>209640757.67000002</v>
      </c>
      <c r="G169" s="397">
        <f>G170+G183+G215</f>
        <v>209061409.67000002</v>
      </c>
      <c r="H169" s="397">
        <f>H170+H183+H215</f>
        <v>209061409.67000002</v>
      </c>
    </row>
    <row r="170" spans="1:8" ht="18.75" customHeight="1">
      <c r="A170" s="153" t="s">
        <v>429</v>
      </c>
      <c r="B170" s="20" t="s">
        <v>430</v>
      </c>
      <c r="C170" s="61"/>
      <c r="D170" s="98">
        <f>SUM(D172:D182)</f>
        <v>5093368</v>
      </c>
      <c r="E170" s="98">
        <f>E171</f>
        <v>80272896.34</v>
      </c>
      <c r="F170" s="98">
        <f>F171</f>
        <v>80272896.34</v>
      </c>
      <c r="G170" s="398">
        <f>G171</f>
        <v>80272896.34</v>
      </c>
      <c r="H170" s="398">
        <f>H171</f>
        <v>80272896.34</v>
      </c>
    </row>
    <row r="171" spans="1:8" ht="39" customHeight="1">
      <c r="A171" s="153" t="s">
        <v>929</v>
      </c>
      <c r="B171" s="20" t="s">
        <v>431</v>
      </c>
      <c r="C171" s="61"/>
      <c r="D171" s="98"/>
      <c r="E171" s="98">
        <f>SUM(E172:E182)</f>
        <v>80272896.34</v>
      </c>
      <c r="F171" s="98">
        <f>SUM(F172:F182)</f>
        <v>80272896.34</v>
      </c>
      <c r="G171" s="398">
        <f>SUM(G172:G182)</f>
        <v>80272896.34</v>
      </c>
      <c r="H171" s="398">
        <f>SUM(H172:H182)</f>
        <v>80272896.34</v>
      </c>
    </row>
    <row r="172" spans="1:8" ht="65.25" customHeight="1">
      <c r="A172" s="63" t="s">
        <v>432</v>
      </c>
      <c r="B172" s="21" t="s">
        <v>433</v>
      </c>
      <c r="C172" s="62">
        <v>600</v>
      </c>
      <c r="D172" s="92">
        <v>500000</v>
      </c>
      <c r="E172" s="135">
        <v>3743425.6</v>
      </c>
      <c r="F172" s="92">
        <v>3743425.6</v>
      </c>
      <c r="G172" s="399">
        <v>3743425.6</v>
      </c>
      <c r="H172" s="401">
        <v>3743425.6</v>
      </c>
    </row>
    <row r="173" spans="1:8" ht="99" customHeight="1">
      <c r="A173" s="63" t="s">
        <v>698</v>
      </c>
      <c r="B173" s="21" t="s">
        <v>706</v>
      </c>
      <c r="C173" s="62">
        <v>600</v>
      </c>
      <c r="D173" s="92"/>
      <c r="E173" s="135">
        <v>11006249.37</v>
      </c>
      <c r="F173" s="92">
        <v>11006249.37</v>
      </c>
      <c r="G173" s="399">
        <v>11006249.37</v>
      </c>
      <c r="H173" s="401">
        <v>11006249.37</v>
      </c>
    </row>
    <row r="174" spans="1:8" ht="66" customHeight="1">
      <c r="A174" s="221" t="s">
        <v>1150</v>
      </c>
      <c r="B174" s="21" t="s">
        <v>1145</v>
      </c>
      <c r="C174" s="62">
        <v>600</v>
      </c>
      <c r="D174" s="92"/>
      <c r="E174" s="135">
        <v>50000</v>
      </c>
      <c r="F174" s="92">
        <v>50000</v>
      </c>
      <c r="G174" s="399">
        <v>50000</v>
      </c>
      <c r="H174" s="401">
        <v>50000</v>
      </c>
    </row>
    <row r="175" spans="1:8" ht="78.75">
      <c r="A175" s="63" t="s">
        <v>1366</v>
      </c>
      <c r="B175" s="21" t="s">
        <v>707</v>
      </c>
      <c r="C175" s="62">
        <v>600</v>
      </c>
      <c r="D175" s="92"/>
      <c r="E175" s="135">
        <v>7189583.41</v>
      </c>
      <c r="F175" s="92">
        <v>7189583.41</v>
      </c>
      <c r="G175" s="399">
        <v>7189583.41</v>
      </c>
      <c r="H175" s="401">
        <v>7189583.41</v>
      </c>
    </row>
    <row r="176" spans="1:8" ht="78.75">
      <c r="A176" s="63" t="s">
        <v>701</v>
      </c>
      <c r="B176" s="21" t="s">
        <v>708</v>
      </c>
      <c r="C176" s="62">
        <v>600</v>
      </c>
      <c r="D176" s="92"/>
      <c r="E176" s="92"/>
      <c r="F176" s="92"/>
      <c r="G176" s="401"/>
      <c r="H176" s="401"/>
    </row>
    <row r="177" spans="1:8" ht="86.25" customHeight="1">
      <c r="A177" s="63" t="s">
        <v>700</v>
      </c>
      <c r="B177" s="21" t="s">
        <v>709</v>
      </c>
      <c r="C177" s="62">
        <v>600</v>
      </c>
      <c r="D177" s="92"/>
      <c r="E177" s="135">
        <v>6085290.54</v>
      </c>
      <c r="F177" s="92">
        <v>6085290.54</v>
      </c>
      <c r="G177" s="399">
        <v>6085290.54</v>
      </c>
      <c r="H177" s="401">
        <v>6085290.54</v>
      </c>
    </row>
    <row r="178" spans="1:8" ht="63">
      <c r="A178" s="63" t="s">
        <v>434</v>
      </c>
      <c r="B178" s="21" t="s">
        <v>435</v>
      </c>
      <c r="C178" s="62">
        <v>600</v>
      </c>
      <c r="D178" s="92"/>
      <c r="E178" s="135">
        <v>5906304.72</v>
      </c>
      <c r="F178" s="92">
        <v>5906304.72</v>
      </c>
      <c r="G178" s="399">
        <v>5906304.72</v>
      </c>
      <c r="H178" s="401">
        <v>5906304.72</v>
      </c>
    </row>
    <row r="179" spans="1:8" ht="83.25" customHeight="1">
      <c r="A179" s="63" t="s">
        <v>1031</v>
      </c>
      <c r="B179" s="21" t="s">
        <v>1030</v>
      </c>
      <c r="C179" s="62">
        <v>600</v>
      </c>
      <c r="D179" s="92"/>
      <c r="E179" s="92"/>
      <c r="F179" s="92"/>
      <c r="G179" s="401"/>
      <c r="H179" s="401"/>
    </row>
    <row r="180" spans="1:8" ht="126" customHeight="1">
      <c r="A180" s="223" t="s">
        <v>726</v>
      </c>
      <c r="B180" s="21" t="s">
        <v>437</v>
      </c>
      <c r="C180" s="62">
        <v>600</v>
      </c>
      <c r="D180" s="92">
        <v>-875880</v>
      </c>
      <c r="E180" s="92">
        <v>293256</v>
      </c>
      <c r="F180" s="92">
        <v>293256</v>
      </c>
      <c r="G180" s="401">
        <v>293256</v>
      </c>
      <c r="H180" s="401">
        <v>293256</v>
      </c>
    </row>
    <row r="181" spans="1:8" ht="78" customHeight="1">
      <c r="A181" s="271" t="s">
        <v>725</v>
      </c>
      <c r="B181" s="21" t="s">
        <v>1342</v>
      </c>
      <c r="C181" s="62">
        <v>300</v>
      </c>
      <c r="D181" s="92"/>
      <c r="E181" s="135">
        <v>1130892.7</v>
      </c>
      <c r="F181" s="135">
        <v>1130892.7</v>
      </c>
      <c r="G181" s="399">
        <v>1130892.7</v>
      </c>
      <c r="H181" s="399">
        <v>1130892.7</v>
      </c>
    </row>
    <row r="182" spans="1:8" ht="126.75" customHeight="1">
      <c r="A182" s="69" t="s">
        <v>1373</v>
      </c>
      <c r="B182" s="21" t="s">
        <v>438</v>
      </c>
      <c r="C182" s="62">
        <v>600</v>
      </c>
      <c r="D182" s="92">
        <v>5469248</v>
      </c>
      <c r="E182" s="92">
        <v>44867894</v>
      </c>
      <c r="F182" s="92">
        <v>44867894</v>
      </c>
      <c r="G182" s="401">
        <v>44867894</v>
      </c>
      <c r="H182" s="401">
        <v>44867894</v>
      </c>
    </row>
    <row r="183" spans="1:8" ht="31.5">
      <c r="A183" s="128" t="s">
        <v>439</v>
      </c>
      <c r="B183" s="20" t="s">
        <v>440</v>
      </c>
      <c r="C183" s="61"/>
      <c r="D183" s="98">
        <f>SUM(D185:D211)</f>
        <v>987111</v>
      </c>
      <c r="E183" s="98">
        <f>E184+E212</f>
        <v>131088243.06</v>
      </c>
      <c r="F183" s="98">
        <f>F184+F212</f>
        <v>124324601.08000001</v>
      </c>
      <c r="G183" s="398">
        <f>G184+G212</f>
        <v>123745253.08000001</v>
      </c>
      <c r="H183" s="398">
        <f>H184+H212</f>
        <v>123745253.08000001</v>
      </c>
    </row>
    <row r="184" spans="1:8" ht="31.5">
      <c r="A184" s="225" t="s">
        <v>947</v>
      </c>
      <c r="B184" s="20" t="s">
        <v>441</v>
      </c>
      <c r="C184" s="61"/>
      <c r="D184" s="98"/>
      <c r="E184" s="98">
        <f>SUM(E185:E211)</f>
        <v>130936529.06</v>
      </c>
      <c r="F184" s="98">
        <f>SUM(F185:F211)</f>
        <v>124172887.08000001</v>
      </c>
      <c r="G184" s="398">
        <f>SUM(G185:G211)</f>
        <v>123593539.08000001</v>
      </c>
      <c r="H184" s="398">
        <f>SUM(H185:H211)</f>
        <v>123593539.08000001</v>
      </c>
    </row>
    <row r="185" spans="1:8" ht="63">
      <c r="A185" s="69" t="s">
        <v>442</v>
      </c>
      <c r="B185" s="21" t="s">
        <v>443</v>
      </c>
      <c r="C185" s="62">
        <v>600</v>
      </c>
      <c r="D185" s="92"/>
      <c r="E185" s="92">
        <v>6510044.79</v>
      </c>
      <c r="F185" s="92">
        <v>6510272.53</v>
      </c>
      <c r="G185" s="401">
        <v>6510272.53</v>
      </c>
      <c r="H185" s="401">
        <v>6510272.53</v>
      </c>
    </row>
    <row r="186" spans="1:8" ht="94.5">
      <c r="A186" s="69" t="s">
        <v>702</v>
      </c>
      <c r="B186" s="21" t="s">
        <v>710</v>
      </c>
      <c r="C186" s="62">
        <v>600</v>
      </c>
      <c r="D186" s="92"/>
      <c r="E186" s="92">
        <v>6193210.77</v>
      </c>
      <c r="F186" s="92">
        <v>6193210.77</v>
      </c>
      <c r="G186" s="401">
        <v>6193210.77</v>
      </c>
      <c r="H186" s="401">
        <v>6193210.77</v>
      </c>
    </row>
    <row r="187" spans="1:8" ht="63.75" customHeight="1">
      <c r="A187" s="69" t="s">
        <v>703</v>
      </c>
      <c r="B187" s="21" t="s">
        <v>711</v>
      </c>
      <c r="C187" s="62">
        <v>600</v>
      </c>
      <c r="D187" s="92"/>
      <c r="E187" s="92">
        <v>7436808.27</v>
      </c>
      <c r="F187" s="92">
        <v>7436808.27</v>
      </c>
      <c r="G187" s="401">
        <v>7436808.27</v>
      </c>
      <c r="H187" s="401">
        <v>7436808.27</v>
      </c>
    </row>
    <row r="188" spans="1:8" ht="63" customHeight="1">
      <c r="A188" s="69" t="s">
        <v>1152</v>
      </c>
      <c r="B188" s="21" t="s">
        <v>1147</v>
      </c>
      <c r="C188" s="62">
        <v>600</v>
      </c>
      <c r="D188" s="92"/>
      <c r="E188" s="92">
        <v>535135.19</v>
      </c>
      <c r="F188" s="92">
        <v>535135.19</v>
      </c>
      <c r="G188" s="401">
        <v>535135.19</v>
      </c>
      <c r="H188" s="401">
        <v>535135.19</v>
      </c>
    </row>
    <row r="189" spans="1:8" ht="78.75">
      <c r="A189" s="69" t="s">
        <v>704</v>
      </c>
      <c r="B189" s="21" t="s">
        <v>712</v>
      </c>
      <c r="C189" s="62">
        <v>600</v>
      </c>
      <c r="D189" s="92"/>
      <c r="E189" s="92"/>
      <c r="F189" s="92"/>
      <c r="G189" s="401"/>
      <c r="H189" s="401"/>
    </row>
    <row r="190" spans="1:8" ht="81" customHeight="1">
      <c r="A190" s="69" t="s">
        <v>705</v>
      </c>
      <c r="B190" s="21" t="s">
        <v>713</v>
      </c>
      <c r="C190" s="62">
        <v>600</v>
      </c>
      <c r="D190" s="92"/>
      <c r="E190" s="92">
        <v>6864666.73</v>
      </c>
      <c r="F190" s="92">
        <v>6864666.73</v>
      </c>
      <c r="G190" s="401">
        <v>6864666.73</v>
      </c>
      <c r="H190" s="401">
        <v>6864666.73</v>
      </c>
    </row>
    <row r="191" spans="1:8" ht="48" customHeight="1">
      <c r="A191" s="154" t="s">
        <v>572</v>
      </c>
      <c r="B191" s="21" t="s">
        <v>573</v>
      </c>
      <c r="C191" s="62">
        <v>600</v>
      </c>
      <c r="D191" s="92"/>
      <c r="E191" s="92">
        <v>1744200</v>
      </c>
      <c r="F191" s="92">
        <v>1744200</v>
      </c>
      <c r="G191" s="401">
        <v>1744200</v>
      </c>
      <c r="H191" s="401">
        <v>1744200</v>
      </c>
    </row>
    <row r="192" spans="1:8" ht="78.75">
      <c r="A192" s="224" t="s">
        <v>1045</v>
      </c>
      <c r="B192" s="21" t="s">
        <v>991</v>
      </c>
      <c r="C192" s="62">
        <v>600</v>
      </c>
      <c r="D192" s="92"/>
      <c r="E192" s="92"/>
      <c r="F192" s="92"/>
      <c r="G192" s="401"/>
      <c r="H192" s="401"/>
    </row>
    <row r="193" spans="1:8" ht="63" customHeight="1">
      <c r="A193" s="224" t="s">
        <v>1044</v>
      </c>
      <c r="B193" s="21" t="s">
        <v>991</v>
      </c>
      <c r="C193" s="62">
        <v>200</v>
      </c>
      <c r="D193" s="92"/>
      <c r="E193" s="92"/>
      <c r="F193" s="92"/>
      <c r="G193" s="401"/>
      <c r="H193" s="401"/>
    </row>
    <row r="194" spans="1:8" ht="69" customHeight="1">
      <c r="A194" s="221" t="s">
        <v>1478</v>
      </c>
      <c r="B194" s="21" t="s">
        <v>1477</v>
      </c>
      <c r="C194" s="62">
        <v>600</v>
      </c>
      <c r="D194" s="92"/>
      <c r="E194" s="92">
        <v>0</v>
      </c>
      <c r="F194" s="92"/>
      <c r="G194" s="401"/>
      <c r="H194" s="401"/>
    </row>
    <row r="195" spans="1:8" ht="64.5" customHeight="1">
      <c r="A195" s="221" t="s">
        <v>1489</v>
      </c>
      <c r="B195" s="21" t="s">
        <v>1505</v>
      </c>
      <c r="C195" s="62">
        <v>600</v>
      </c>
      <c r="D195" s="92"/>
      <c r="E195" s="135">
        <f>2254547.32+227.74</f>
        <v>2254775.06</v>
      </c>
      <c r="F195" s="92"/>
      <c r="G195" s="401"/>
      <c r="H195" s="401"/>
    </row>
    <row r="196" spans="1:8" ht="81" customHeight="1">
      <c r="A196" s="69" t="s">
        <v>444</v>
      </c>
      <c r="B196" s="21" t="s">
        <v>445</v>
      </c>
      <c r="C196" s="62">
        <v>100</v>
      </c>
      <c r="D196" s="92"/>
      <c r="E196" s="92">
        <v>5582697.84</v>
      </c>
      <c r="F196" s="92">
        <v>5582697.84</v>
      </c>
      <c r="G196" s="401">
        <v>5582697.84</v>
      </c>
      <c r="H196" s="401">
        <v>5582697.84</v>
      </c>
    </row>
    <row r="197" spans="1:8" ht="47.25">
      <c r="A197" s="69" t="s">
        <v>604</v>
      </c>
      <c r="B197" s="21" t="s">
        <v>445</v>
      </c>
      <c r="C197" s="62">
        <v>200</v>
      </c>
      <c r="D197" s="92">
        <v>-745000</v>
      </c>
      <c r="E197" s="92">
        <v>9970553.27</v>
      </c>
      <c r="F197" s="92">
        <v>9971008.73</v>
      </c>
      <c r="G197" s="401">
        <v>9971008.73</v>
      </c>
      <c r="H197" s="401">
        <v>9971008.73</v>
      </c>
    </row>
    <row r="198" spans="1:8" ht="31.5">
      <c r="A198" s="69" t="s">
        <v>446</v>
      </c>
      <c r="B198" s="21" t="s">
        <v>445</v>
      </c>
      <c r="C198" s="62">
        <v>800</v>
      </c>
      <c r="D198" s="92"/>
      <c r="E198" s="92">
        <v>202935.92</v>
      </c>
      <c r="F198" s="92">
        <v>202935.92</v>
      </c>
      <c r="G198" s="401">
        <v>202935.92</v>
      </c>
      <c r="H198" s="401">
        <v>202935.92</v>
      </c>
    </row>
    <row r="199" spans="1:8" ht="47.25">
      <c r="A199" s="154" t="s">
        <v>605</v>
      </c>
      <c r="B199" s="21" t="s">
        <v>574</v>
      </c>
      <c r="C199" s="62">
        <v>200</v>
      </c>
      <c r="D199" s="92"/>
      <c r="E199" s="92">
        <v>323000</v>
      </c>
      <c r="F199" s="92">
        <v>323000</v>
      </c>
      <c r="G199" s="401">
        <v>323000</v>
      </c>
      <c r="H199" s="401">
        <v>323000</v>
      </c>
    </row>
    <row r="200" spans="1:8" ht="51" customHeight="1">
      <c r="A200" s="69" t="s">
        <v>606</v>
      </c>
      <c r="B200" s="21" t="s">
        <v>447</v>
      </c>
      <c r="C200" s="62">
        <v>200</v>
      </c>
      <c r="D200" s="92">
        <v>745000</v>
      </c>
      <c r="E200" s="92">
        <v>1400000</v>
      </c>
      <c r="F200" s="92">
        <v>1400000</v>
      </c>
      <c r="G200" s="401">
        <v>1400000</v>
      </c>
      <c r="H200" s="401">
        <v>1400000</v>
      </c>
    </row>
    <row r="201" spans="1:8" ht="51.75" customHeight="1">
      <c r="A201" s="221" t="s">
        <v>1475</v>
      </c>
      <c r="B201" s="21" t="s">
        <v>1476</v>
      </c>
      <c r="C201" s="62">
        <v>200</v>
      </c>
      <c r="D201" s="92"/>
      <c r="E201" s="92">
        <v>0</v>
      </c>
      <c r="F201" s="92"/>
      <c r="G201" s="401"/>
      <c r="H201" s="401"/>
    </row>
    <row r="202" spans="1:8" ht="51.75" customHeight="1">
      <c r="A202" s="221" t="s">
        <v>1488</v>
      </c>
      <c r="B202" s="21" t="s">
        <v>1505</v>
      </c>
      <c r="C202" s="62">
        <v>200</v>
      </c>
      <c r="D202" s="92"/>
      <c r="E202" s="135">
        <f>4509094.66+455.46</f>
        <v>4509550.12</v>
      </c>
      <c r="F202" s="92"/>
      <c r="G202" s="401"/>
      <c r="H202" s="401"/>
    </row>
    <row r="203" spans="1:8" ht="51.75" customHeight="1">
      <c r="A203" s="69" t="s">
        <v>608</v>
      </c>
      <c r="B203" s="21" t="s">
        <v>1542</v>
      </c>
      <c r="C203" s="62">
        <v>200</v>
      </c>
      <c r="D203" s="92"/>
      <c r="E203" s="135">
        <v>71148</v>
      </c>
      <c r="F203" s="92">
        <v>71148</v>
      </c>
      <c r="G203" s="401"/>
      <c r="H203" s="401"/>
    </row>
    <row r="204" spans="1:8" ht="51.75" customHeight="1">
      <c r="A204" s="69" t="s">
        <v>608</v>
      </c>
      <c r="B204" s="21" t="s">
        <v>1542</v>
      </c>
      <c r="C204" s="62">
        <v>200</v>
      </c>
      <c r="D204" s="92"/>
      <c r="E204" s="135">
        <v>28875</v>
      </c>
      <c r="F204" s="92">
        <v>28875</v>
      </c>
      <c r="G204" s="401"/>
      <c r="H204" s="401"/>
    </row>
    <row r="205" spans="1:8" ht="66.75" customHeight="1">
      <c r="A205" s="222" t="s">
        <v>1483</v>
      </c>
      <c r="B205" s="21" t="s">
        <v>1542</v>
      </c>
      <c r="C205" s="62">
        <v>600</v>
      </c>
      <c r="D205" s="92"/>
      <c r="E205" s="135">
        <v>428505</v>
      </c>
      <c r="F205" s="92">
        <v>428505</v>
      </c>
      <c r="G205" s="401"/>
      <c r="H205" s="401"/>
    </row>
    <row r="206" spans="1:8" ht="83.25" customHeight="1">
      <c r="A206" s="63" t="s">
        <v>887</v>
      </c>
      <c r="B206" s="21" t="s">
        <v>1543</v>
      </c>
      <c r="C206" s="62">
        <v>600</v>
      </c>
      <c r="D206" s="92"/>
      <c r="E206" s="135">
        <v>50820</v>
      </c>
      <c r="F206" s="92">
        <v>50820</v>
      </c>
      <c r="G206" s="401"/>
      <c r="H206" s="401"/>
    </row>
    <row r="207" spans="1:8" ht="96.75" customHeight="1">
      <c r="A207" s="63" t="s">
        <v>727</v>
      </c>
      <c r="B207" s="21" t="s">
        <v>448</v>
      </c>
      <c r="C207" s="62">
        <v>200</v>
      </c>
      <c r="D207" s="92">
        <v>-370500</v>
      </c>
      <c r="E207" s="92">
        <v>35942</v>
      </c>
      <c r="F207" s="92">
        <v>35942</v>
      </c>
      <c r="G207" s="401">
        <v>35942</v>
      </c>
      <c r="H207" s="401">
        <v>35942</v>
      </c>
    </row>
    <row r="208" spans="1:8" ht="94.5">
      <c r="A208" s="63" t="s">
        <v>725</v>
      </c>
      <c r="B208" s="21" t="s">
        <v>616</v>
      </c>
      <c r="C208" s="62">
        <v>300</v>
      </c>
      <c r="D208" s="92"/>
      <c r="E208" s="135">
        <v>86620.1</v>
      </c>
      <c r="F208" s="135">
        <v>86620.1</v>
      </c>
      <c r="G208" s="399">
        <v>86620.1</v>
      </c>
      <c r="H208" s="399">
        <v>86620.1</v>
      </c>
    </row>
    <row r="209" spans="1:8" ht="177" customHeight="1">
      <c r="A209" s="69" t="s">
        <v>728</v>
      </c>
      <c r="B209" s="21" t="s">
        <v>449</v>
      </c>
      <c r="C209" s="62">
        <v>100</v>
      </c>
      <c r="D209" s="92"/>
      <c r="E209" s="92">
        <v>14929201</v>
      </c>
      <c r="F209" s="92">
        <v>14929201</v>
      </c>
      <c r="G209" s="401">
        <v>14929201</v>
      </c>
      <c r="H209" s="401">
        <v>14929201</v>
      </c>
    </row>
    <row r="210" spans="1:8" ht="145.5" customHeight="1">
      <c r="A210" s="69" t="s">
        <v>729</v>
      </c>
      <c r="B210" s="21" t="s">
        <v>449</v>
      </c>
      <c r="C210" s="62">
        <v>200</v>
      </c>
      <c r="D210" s="92"/>
      <c r="E210" s="92">
        <v>162328</v>
      </c>
      <c r="F210" s="92">
        <v>162328</v>
      </c>
      <c r="G210" s="401">
        <v>162328</v>
      </c>
      <c r="H210" s="401">
        <v>162328</v>
      </c>
    </row>
    <row r="211" spans="1:8" ht="156.75" customHeight="1">
      <c r="A211" s="69" t="s">
        <v>730</v>
      </c>
      <c r="B211" s="21" t="s">
        <v>449</v>
      </c>
      <c r="C211" s="62">
        <v>600</v>
      </c>
      <c r="D211" s="92">
        <v>1357611</v>
      </c>
      <c r="E211" s="92">
        <v>61615512</v>
      </c>
      <c r="F211" s="92">
        <v>61615512</v>
      </c>
      <c r="G211" s="401">
        <v>61615512</v>
      </c>
      <c r="H211" s="401">
        <v>61615512</v>
      </c>
    </row>
    <row r="212" spans="1:8" ht="31.5">
      <c r="A212" s="225" t="s">
        <v>948</v>
      </c>
      <c r="B212" s="120" t="s">
        <v>862</v>
      </c>
      <c r="C212" s="121"/>
      <c r="D212" s="122"/>
      <c r="E212" s="122">
        <f>E213+E214</f>
        <v>151714</v>
      </c>
      <c r="F212" s="122">
        <f>F213+F214</f>
        <v>151714</v>
      </c>
      <c r="G212" s="400">
        <f>G213+G214</f>
        <v>151714</v>
      </c>
      <c r="H212" s="400">
        <f>H213+H214</f>
        <v>151714</v>
      </c>
    </row>
    <row r="213" spans="1:8" ht="63" hidden="1">
      <c r="A213" s="69" t="s">
        <v>997</v>
      </c>
      <c r="B213" s="21" t="s">
        <v>1007</v>
      </c>
      <c r="C213" s="62">
        <v>600</v>
      </c>
      <c r="D213" s="92"/>
      <c r="E213" s="92"/>
      <c r="F213" s="92"/>
      <c r="G213" s="401"/>
      <c r="H213" s="401"/>
    </row>
    <row r="214" spans="1:8" ht="63">
      <c r="A214" s="69" t="s">
        <v>997</v>
      </c>
      <c r="B214" s="21" t="s">
        <v>1008</v>
      </c>
      <c r="C214" s="62">
        <v>600</v>
      </c>
      <c r="D214" s="92"/>
      <c r="E214" s="92">
        <v>151714</v>
      </c>
      <c r="F214" s="92">
        <v>151714</v>
      </c>
      <c r="G214" s="401">
        <v>151714</v>
      </c>
      <c r="H214" s="401">
        <v>151714</v>
      </c>
    </row>
    <row r="215" spans="1:8" ht="31.5">
      <c r="A215" s="128" t="s">
        <v>450</v>
      </c>
      <c r="B215" s="20" t="s">
        <v>451</v>
      </c>
      <c r="C215" s="61"/>
      <c r="D215" s="98" t="e">
        <f>D217+#REF!+D220</f>
        <v>#REF!</v>
      </c>
      <c r="E215" s="98">
        <f>E216</f>
        <v>5043260.25</v>
      </c>
      <c r="F215" s="98">
        <f>F216</f>
        <v>5043260.25</v>
      </c>
      <c r="G215" s="398">
        <f>G216</f>
        <v>5043260.25</v>
      </c>
      <c r="H215" s="398">
        <f>H216</f>
        <v>5043260.25</v>
      </c>
    </row>
    <row r="216" spans="1:8" ht="31.5">
      <c r="A216" s="128" t="s">
        <v>930</v>
      </c>
      <c r="B216" s="20" t="s">
        <v>452</v>
      </c>
      <c r="C216" s="61"/>
      <c r="D216" s="98"/>
      <c r="E216" s="98">
        <f>SUM(E217:E220)</f>
        <v>5043260.25</v>
      </c>
      <c r="F216" s="98">
        <f>SUM(F217:F220)</f>
        <v>5043260.25</v>
      </c>
      <c r="G216" s="398">
        <f>SUM(G217:G220)</f>
        <v>5043260.25</v>
      </c>
      <c r="H216" s="398">
        <f>SUM(H217:H220)</f>
        <v>5043260.25</v>
      </c>
    </row>
    <row r="217" spans="1:8" ht="66.75" customHeight="1">
      <c r="A217" s="69" t="s">
        <v>453</v>
      </c>
      <c r="B217" s="21" t="s">
        <v>454</v>
      </c>
      <c r="C217" s="62">
        <v>600</v>
      </c>
      <c r="D217" s="92"/>
      <c r="E217" s="92">
        <v>4905060.25</v>
      </c>
      <c r="F217" s="92">
        <v>4905060.25</v>
      </c>
      <c r="G217" s="401">
        <v>4905060.25</v>
      </c>
      <c r="H217" s="401">
        <v>4905060.25</v>
      </c>
    </row>
    <row r="218" spans="1:8" ht="83.25" customHeight="1">
      <c r="A218" s="69" t="s">
        <v>864</v>
      </c>
      <c r="B218" s="21" t="s">
        <v>865</v>
      </c>
      <c r="C218" s="62">
        <v>600</v>
      </c>
      <c r="D218" s="92"/>
      <c r="E218" s="92"/>
      <c r="F218" s="92"/>
      <c r="G218" s="401"/>
      <c r="H218" s="401"/>
    </row>
    <row r="219" spans="1:8" ht="48.75" customHeight="1">
      <c r="A219" s="161" t="s">
        <v>1433</v>
      </c>
      <c r="B219" s="21" t="s">
        <v>1336</v>
      </c>
      <c r="C219" s="62">
        <v>600</v>
      </c>
      <c r="D219" s="92"/>
      <c r="E219" s="92">
        <v>138200</v>
      </c>
      <c r="F219" s="135">
        <v>138200</v>
      </c>
      <c r="G219" s="401">
        <v>138200</v>
      </c>
      <c r="H219" s="399">
        <v>138200</v>
      </c>
    </row>
    <row r="220" spans="1:8" ht="94.5">
      <c r="A220" s="69" t="s">
        <v>722</v>
      </c>
      <c r="B220" s="21" t="s">
        <v>455</v>
      </c>
      <c r="C220" s="62">
        <v>600</v>
      </c>
      <c r="D220" s="92">
        <v>451896</v>
      </c>
      <c r="E220" s="92"/>
      <c r="F220" s="92"/>
      <c r="G220" s="401"/>
      <c r="H220" s="401"/>
    </row>
    <row r="221" spans="1:8" ht="63">
      <c r="A221" s="212" t="s">
        <v>884</v>
      </c>
      <c r="B221" s="23" t="s">
        <v>456</v>
      </c>
      <c r="C221" s="216"/>
      <c r="D221" s="157" t="e">
        <f>D222+D240+#REF!</f>
        <v>#REF!</v>
      </c>
      <c r="E221" s="157">
        <f>E222+E240+E247</f>
        <v>3095209.26</v>
      </c>
      <c r="F221" s="157">
        <f>F222+F240+F247</f>
        <v>3088001.8</v>
      </c>
      <c r="G221" s="397">
        <f>G222+G240+G247</f>
        <v>3622709.26</v>
      </c>
      <c r="H221" s="397">
        <f>H222+H240+H247</f>
        <v>3615501.8</v>
      </c>
    </row>
    <row r="222" spans="1:8" ht="49.5" customHeight="1">
      <c r="A222" s="128" t="s">
        <v>464</v>
      </c>
      <c r="B222" s="20" t="s">
        <v>457</v>
      </c>
      <c r="C222" s="61"/>
      <c r="D222" s="98">
        <f>D224</f>
        <v>0</v>
      </c>
      <c r="E222" s="98">
        <f>E223+E230+E237</f>
        <v>1184924.5</v>
      </c>
      <c r="F222" s="98">
        <f>F223+F230+F237</f>
        <v>1184924.5</v>
      </c>
      <c r="G222" s="398">
        <f>G223+G230+G237</f>
        <v>1712424.5</v>
      </c>
      <c r="H222" s="398">
        <f>H223+H230+H237</f>
        <v>1712424.5</v>
      </c>
    </row>
    <row r="223" spans="1:8" ht="18.75" customHeight="1">
      <c r="A223" s="225" t="s">
        <v>465</v>
      </c>
      <c r="B223" s="20" t="s">
        <v>458</v>
      </c>
      <c r="C223" s="61"/>
      <c r="D223" s="98"/>
      <c r="E223" s="98">
        <f>SUM(E224:E229)</f>
        <v>406000</v>
      </c>
      <c r="F223" s="98">
        <f>SUM(F224:F229)</f>
        <v>406000</v>
      </c>
      <c r="G223" s="398">
        <f>SUM(G224:G229)</f>
        <v>933500</v>
      </c>
      <c r="H223" s="398">
        <f>SUM(H224:H229)</f>
        <v>933500</v>
      </c>
    </row>
    <row r="224" spans="1:8" ht="63" customHeight="1">
      <c r="A224" s="69" t="s">
        <v>696</v>
      </c>
      <c r="B224" s="21" t="s">
        <v>1399</v>
      </c>
      <c r="C224" s="62">
        <v>600</v>
      </c>
      <c r="D224" s="92"/>
      <c r="E224" s="92">
        <v>350000</v>
      </c>
      <c r="F224" s="92">
        <v>350000</v>
      </c>
      <c r="G224" s="401">
        <v>350000</v>
      </c>
      <c r="H224" s="401">
        <v>350000</v>
      </c>
    </row>
    <row r="225" spans="1:8" ht="81" customHeight="1">
      <c r="A225" s="69" t="s">
        <v>743</v>
      </c>
      <c r="B225" s="21" t="s">
        <v>1400</v>
      </c>
      <c r="C225" s="62">
        <v>100</v>
      </c>
      <c r="D225" s="92"/>
      <c r="E225" s="92">
        <v>56000</v>
      </c>
      <c r="F225" s="92">
        <v>56000</v>
      </c>
      <c r="G225" s="401">
        <v>56000</v>
      </c>
      <c r="H225" s="401">
        <v>56000</v>
      </c>
    </row>
    <row r="226" spans="1:8" ht="48" customHeight="1">
      <c r="A226" s="69" t="s">
        <v>608</v>
      </c>
      <c r="B226" s="21" t="s">
        <v>1401</v>
      </c>
      <c r="C226" s="62">
        <v>200</v>
      </c>
      <c r="D226" s="92"/>
      <c r="E226" s="250">
        <v>0</v>
      </c>
      <c r="F226" s="250">
        <v>0</v>
      </c>
      <c r="G226" s="401">
        <v>65500</v>
      </c>
      <c r="H226" s="401">
        <v>65500</v>
      </c>
    </row>
    <row r="227" spans="1:8" ht="48.75" customHeight="1">
      <c r="A227" s="69" t="s">
        <v>608</v>
      </c>
      <c r="B227" s="21" t="s">
        <v>1401</v>
      </c>
      <c r="C227" s="62">
        <v>200</v>
      </c>
      <c r="D227" s="92"/>
      <c r="E227" s="92">
        <v>0</v>
      </c>
      <c r="F227" s="92">
        <v>0</v>
      </c>
      <c r="G227" s="401">
        <v>23100</v>
      </c>
      <c r="H227" s="401">
        <v>23100</v>
      </c>
    </row>
    <row r="228" spans="1:8" ht="64.5" customHeight="1">
      <c r="A228" s="222" t="s">
        <v>1483</v>
      </c>
      <c r="B228" s="21" t="s">
        <v>1401</v>
      </c>
      <c r="C228" s="62">
        <v>600</v>
      </c>
      <c r="D228" s="92"/>
      <c r="E228" s="92">
        <v>0</v>
      </c>
      <c r="F228" s="92">
        <v>0</v>
      </c>
      <c r="G228" s="401">
        <v>392700</v>
      </c>
      <c r="H228" s="401">
        <v>392700</v>
      </c>
    </row>
    <row r="229" spans="1:8" ht="78.75">
      <c r="A229" s="63" t="s">
        <v>887</v>
      </c>
      <c r="B229" s="21" t="s">
        <v>1402</v>
      </c>
      <c r="C229" s="62">
        <v>600</v>
      </c>
      <c r="D229" s="92"/>
      <c r="E229" s="92">
        <v>0</v>
      </c>
      <c r="F229" s="92">
        <v>0</v>
      </c>
      <c r="G229" s="401">
        <v>46200</v>
      </c>
      <c r="H229" s="401">
        <v>46200</v>
      </c>
    </row>
    <row r="230" spans="1:8" ht="31.5">
      <c r="A230" s="218" t="s">
        <v>375</v>
      </c>
      <c r="B230" s="120" t="s">
        <v>1403</v>
      </c>
      <c r="C230" s="122"/>
      <c r="D230" s="122"/>
      <c r="E230" s="122">
        <f>SUM(E231:E236)</f>
        <v>763924.5</v>
      </c>
      <c r="F230" s="122">
        <f>SUM(F231:F236)</f>
        <v>763924.5</v>
      </c>
      <c r="G230" s="400">
        <f>SUM(G231:G236)</f>
        <v>763924.5</v>
      </c>
      <c r="H230" s="400">
        <f>SUM(H231:H236)</f>
        <v>763924.5</v>
      </c>
    </row>
    <row r="231" spans="1:8" ht="48" customHeight="1">
      <c r="A231" s="63" t="s">
        <v>598</v>
      </c>
      <c r="B231" s="21" t="s">
        <v>1404</v>
      </c>
      <c r="C231" s="62">
        <v>200</v>
      </c>
      <c r="D231" s="92">
        <v>320000</v>
      </c>
      <c r="E231" s="135">
        <v>350000</v>
      </c>
      <c r="F231" s="135">
        <v>350000</v>
      </c>
      <c r="G231" s="399">
        <v>350000</v>
      </c>
      <c r="H231" s="399">
        <v>350000</v>
      </c>
    </row>
    <row r="232" spans="1:8" ht="47.25">
      <c r="A232" s="63" t="s">
        <v>1062</v>
      </c>
      <c r="B232" s="21" t="s">
        <v>1405</v>
      </c>
      <c r="C232" s="62">
        <v>200</v>
      </c>
      <c r="D232" s="92"/>
      <c r="E232" s="135">
        <v>0</v>
      </c>
      <c r="F232" s="135">
        <v>0</v>
      </c>
      <c r="G232" s="399">
        <v>0</v>
      </c>
      <c r="H232" s="399">
        <v>0</v>
      </c>
    </row>
    <row r="233" spans="1:8" ht="52.5" customHeight="1">
      <c r="A233" s="63" t="s">
        <v>1024</v>
      </c>
      <c r="B233" s="21" t="s">
        <v>1406</v>
      </c>
      <c r="C233" s="62">
        <v>200</v>
      </c>
      <c r="D233" s="92"/>
      <c r="E233" s="135">
        <v>0</v>
      </c>
      <c r="F233" s="135">
        <v>0</v>
      </c>
      <c r="G233" s="399">
        <v>0</v>
      </c>
      <c r="H233" s="399">
        <v>0</v>
      </c>
    </row>
    <row r="234" spans="1:8" ht="47.25">
      <c r="A234" s="63" t="s">
        <v>599</v>
      </c>
      <c r="B234" s="21" t="s">
        <v>1407</v>
      </c>
      <c r="C234" s="62">
        <v>200</v>
      </c>
      <c r="D234" s="92">
        <v>10975</v>
      </c>
      <c r="E234" s="135">
        <v>10666.5</v>
      </c>
      <c r="F234" s="135">
        <v>10666.5</v>
      </c>
      <c r="G234" s="399">
        <v>10666.5</v>
      </c>
      <c r="H234" s="399">
        <v>10666.5</v>
      </c>
    </row>
    <row r="235" spans="1:8" ht="79.5" customHeight="1">
      <c r="A235" s="63" t="s">
        <v>376</v>
      </c>
      <c r="B235" s="21" t="s">
        <v>1408</v>
      </c>
      <c r="C235" s="62">
        <v>100</v>
      </c>
      <c r="D235" s="92">
        <v>383500</v>
      </c>
      <c r="E235" s="135">
        <v>399528</v>
      </c>
      <c r="F235" s="135">
        <v>399528</v>
      </c>
      <c r="G235" s="399">
        <v>399528</v>
      </c>
      <c r="H235" s="399">
        <v>399528</v>
      </c>
    </row>
    <row r="236" spans="1:8" ht="52.5" customHeight="1">
      <c r="A236" s="63" t="s">
        <v>600</v>
      </c>
      <c r="B236" s="21" t="s">
        <v>1408</v>
      </c>
      <c r="C236" s="62">
        <v>200</v>
      </c>
      <c r="D236" s="92">
        <v>63370</v>
      </c>
      <c r="E236" s="135">
        <v>3730</v>
      </c>
      <c r="F236" s="135">
        <v>3730</v>
      </c>
      <c r="G236" s="399">
        <v>3730</v>
      </c>
      <c r="H236" s="399">
        <v>3730</v>
      </c>
    </row>
    <row r="237" spans="1:8" ht="31.5">
      <c r="A237" s="128" t="s">
        <v>1037</v>
      </c>
      <c r="B237" s="120" t="s">
        <v>1409</v>
      </c>
      <c r="C237" s="121"/>
      <c r="D237" s="122"/>
      <c r="E237" s="122">
        <f>E238+E239</f>
        <v>15000</v>
      </c>
      <c r="F237" s="122">
        <f>F238+F239</f>
        <v>15000</v>
      </c>
      <c r="G237" s="400">
        <f>G238+G239</f>
        <v>15000</v>
      </c>
      <c r="H237" s="400">
        <f>H238+H239</f>
        <v>15000</v>
      </c>
    </row>
    <row r="238" spans="1:8" ht="48" customHeight="1">
      <c r="A238" s="63" t="s">
        <v>1231</v>
      </c>
      <c r="B238" s="21" t="s">
        <v>1410</v>
      </c>
      <c r="C238" s="62">
        <v>200</v>
      </c>
      <c r="D238" s="92"/>
      <c r="E238" s="135">
        <v>9000</v>
      </c>
      <c r="F238" s="92">
        <v>9000</v>
      </c>
      <c r="G238" s="399">
        <v>9000</v>
      </c>
      <c r="H238" s="401">
        <v>9000</v>
      </c>
    </row>
    <row r="239" spans="1:8" ht="63">
      <c r="A239" s="63" t="s">
        <v>1232</v>
      </c>
      <c r="B239" s="21" t="s">
        <v>1411</v>
      </c>
      <c r="C239" s="62">
        <v>200</v>
      </c>
      <c r="D239" s="92"/>
      <c r="E239" s="135">
        <v>6000</v>
      </c>
      <c r="F239" s="92">
        <v>6000</v>
      </c>
      <c r="G239" s="399">
        <v>6000</v>
      </c>
      <c r="H239" s="401">
        <v>6000</v>
      </c>
    </row>
    <row r="240" spans="1:8" ht="31.5">
      <c r="A240" s="128" t="s">
        <v>466</v>
      </c>
      <c r="B240" s="20" t="s">
        <v>1412</v>
      </c>
      <c r="C240" s="61"/>
      <c r="D240" s="98">
        <f>D242</f>
        <v>0</v>
      </c>
      <c r="E240" s="98">
        <f>E241+E243</f>
        <v>61400</v>
      </c>
      <c r="F240" s="98">
        <f>F241+F243</f>
        <v>61400</v>
      </c>
      <c r="G240" s="398">
        <f>G241+G243</f>
        <v>61400</v>
      </c>
      <c r="H240" s="398">
        <f>H241+H243</f>
        <v>61400</v>
      </c>
    </row>
    <row r="241" spans="1:8" ht="31.5">
      <c r="A241" s="128" t="s">
        <v>1038</v>
      </c>
      <c r="B241" s="20" t="s">
        <v>1413</v>
      </c>
      <c r="C241" s="61"/>
      <c r="D241" s="98"/>
      <c r="E241" s="98">
        <f>E242</f>
        <v>4000</v>
      </c>
      <c r="F241" s="98">
        <f>F242</f>
        <v>4000</v>
      </c>
      <c r="G241" s="398">
        <f>G242</f>
        <v>4000</v>
      </c>
      <c r="H241" s="398">
        <f>H242</f>
        <v>4000</v>
      </c>
    </row>
    <row r="242" spans="1:8" ht="63">
      <c r="A242" s="69" t="s">
        <v>1039</v>
      </c>
      <c r="B242" s="21" t="s">
        <v>1414</v>
      </c>
      <c r="C242" s="62">
        <v>200</v>
      </c>
      <c r="D242" s="92"/>
      <c r="E242" s="135">
        <v>4000</v>
      </c>
      <c r="F242" s="92">
        <v>4000</v>
      </c>
      <c r="G242" s="399">
        <v>4000</v>
      </c>
      <c r="H242" s="401">
        <v>4000</v>
      </c>
    </row>
    <row r="243" spans="1:8" ht="31.5">
      <c r="A243" s="128" t="s">
        <v>935</v>
      </c>
      <c r="B243" s="20" t="s">
        <v>1415</v>
      </c>
      <c r="C243" s="61"/>
      <c r="D243" s="92"/>
      <c r="E243" s="122">
        <f>SUM(E244:E246)</f>
        <v>57400</v>
      </c>
      <c r="F243" s="122">
        <f>SUM(F244:F246)</f>
        <v>57400</v>
      </c>
      <c r="G243" s="400">
        <f>SUM(G244:G246)</f>
        <v>57400</v>
      </c>
      <c r="H243" s="400">
        <f>SUM(H244:H246)</f>
        <v>57400</v>
      </c>
    </row>
    <row r="244" spans="1:8" ht="84" customHeight="1">
      <c r="A244" s="69" t="s">
        <v>978</v>
      </c>
      <c r="B244" s="21" t="s">
        <v>1416</v>
      </c>
      <c r="C244" s="62">
        <v>100</v>
      </c>
      <c r="D244" s="92"/>
      <c r="E244" s="135">
        <v>15000</v>
      </c>
      <c r="F244" s="92">
        <v>15000</v>
      </c>
      <c r="G244" s="399">
        <v>15000</v>
      </c>
      <c r="H244" s="401">
        <v>15000</v>
      </c>
    </row>
    <row r="245" spans="1:8" ht="47.25" customHeight="1">
      <c r="A245" s="69" t="s">
        <v>979</v>
      </c>
      <c r="B245" s="21" t="s">
        <v>1417</v>
      </c>
      <c r="C245" s="62">
        <v>200</v>
      </c>
      <c r="D245" s="92"/>
      <c r="E245" s="135">
        <v>5000</v>
      </c>
      <c r="F245" s="92">
        <v>5000</v>
      </c>
      <c r="G245" s="399">
        <v>5000</v>
      </c>
      <c r="H245" s="401">
        <v>5000</v>
      </c>
    </row>
    <row r="246" spans="1:8" ht="63">
      <c r="A246" s="69" t="s">
        <v>946</v>
      </c>
      <c r="B246" s="21" t="s">
        <v>1418</v>
      </c>
      <c r="C246" s="62">
        <v>200</v>
      </c>
      <c r="D246" s="92"/>
      <c r="E246" s="135">
        <v>37400</v>
      </c>
      <c r="F246" s="92">
        <v>37400</v>
      </c>
      <c r="G246" s="399">
        <v>37400</v>
      </c>
      <c r="H246" s="401">
        <v>37400</v>
      </c>
    </row>
    <row r="247" spans="1:8" ht="31.5">
      <c r="A247" s="128" t="s">
        <v>1013</v>
      </c>
      <c r="B247" s="20" t="s">
        <v>1419</v>
      </c>
      <c r="C247" s="61"/>
      <c r="D247" s="98">
        <f>D249</f>
        <v>0</v>
      </c>
      <c r="E247" s="98">
        <f>E248</f>
        <v>1848884.76</v>
      </c>
      <c r="F247" s="98">
        <f>F248</f>
        <v>1841677.3</v>
      </c>
      <c r="G247" s="398">
        <f>G248</f>
        <v>1848884.76</v>
      </c>
      <c r="H247" s="398">
        <f>H248</f>
        <v>1841677.3</v>
      </c>
    </row>
    <row r="248" spans="1:8" ht="31.5">
      <c r="A248" s="128" t="s">
        <v>1014</v>
      </c>
      <c r="B248" s="20" t="s">
        <v>1420</v>
      </c>
      <c r="C248" s="61"/>
      <c r="D248" s="98"/>
      <c r="E248" s="98">
        <f>E249+E250+E251</f>
        <v>1848884.76</v>
      </c>
      <c r="F248" s="98">
        <f>F249+F250+F251</f>
        <v>1841677.3</v>
      </c>
      <c r="G248" s="398">
        <f>G249+G250+G251</f>
        <v>1848884.76</v>
      </c>
      <c r="H248" s="398">
        <f>H249+H250+H251</f>
        <v>1841677.3</v>
      </c>
    </row>
    <row r="249" spans="1:8" ht="78" customHeight="1">
      <c r="A249" s="69" t="s">
        <v>1016</v>
      </c>
      <c r="B249" s="21" t="s">
        <v>1421</v>
      </c>
      <c r="C249" s="62">
        <v>100</v>
      </c>
      <c r="D249" s="92"/>
      <c r="E249" s="135">
        <v>1768804.76</v>
      </c>
      <c r="F249" s="92">
        <v>1768804.76</v>
      </c>
      <c r="G249" s="399">
        <v>1768804.76</v>
      </c>
      <c r="H249" s="401">
        <v>1768804.76</v>
      </c>
    </row>
    <row r="250" spans="1:8" ht="47.25">
      <c r="A250" s="69" t="s">
        <v>1015</v>
      </c>
      <c r="B250" s="21" t="s">
        <v>1421</v>
      </c>
      <c r="C250" s="62">
        <v>200</v>
      </c>
      <c r="D250" s="92"/>
      <c r="E250" s="135">
        <v>80080</v>
      </c>
      <c r="F250" s="92">
        <v>72872.54</v>
      </c>
      <c r="G250" s="399">
        <v>80080</v>
      </c>
      <c r="H250" s="401">
        <v>72872.54</v>
      </c>
    </row>
    <row r="251" spans="1:8" ht="35.25" customHeight="1">
      <c r="A251" s="69" t="s">
        <v>1017</v>
      </c>
      <c r="B251" s="21" t="s">
        <v>1421</v>
      </c>
      <c r="C251" s="62">
        <v>800</v>
      </c>
      <c r="D251" s="92"/>
      <c r="E251" s="92"/>
      <c r="F251" s="92"/>
      <c r="G251" s="401"/>
      <c r="H251" s="401"/>
    </row>
    <row r="252" spans="1:8" ht="31.5">
      <c r="A252" s="212" t="s">
        <v>662</v>
      </c>
      <c r="B252" s="23" t="s">
        <v>459</v>
      </c>
      <c r="C252" s="216"/>
      <c r="D252" s="157">
        <f>D253</f>
        <v>0</v>
      </c>
      <c r="E252" s="157">
        <f>E253+E258</f>
        <v>4237000</v>
      </c>
      <c r="F252" s="157">
        <f>F253+F258</f>
        <v>4237000</v>
      </c>
      <c r="G252" s="397">
        <f>G253+G258</f>
        <v>4237000</v>
      </c>
      <c r="H252" s="397">
        <f>H253+H258</f>
        <v>4237000</v>
      </c>
    </row>
    <row r="253" spans="1:8" ht="31.5">
      <c r="A253" s="128" t="s">
        <v>931</v>
      </c>
      <c r="B253" s="20" t="s">
        <v>460</v>
      </c>
      <c r="C253" s="61"/>
      <c r="D253" s="98">
        <f>SUM(D255:D257)</f>
        <v>0</v>
      </c>
      <c r="E253" s="98">
        <f>E254</f>
        <v>4237000</v>
      </c>
      <c r="F253" s="98">
        <f>F254</f>
        <v>4237000</v>
      </c>
      <c r="G253" s="398">
        <f>G254</f>
        <v>4237000</v>
      </c>
      <c r="H253" s="398">
        <f>H254</f>
        <v>4237000</v>
      </c>
    </row>
    <row r="254" spans="1:8" ht="31.5">
      <c r="A254" s="128" t="s">
        <v>996</v>
      </c>
      <c r="B254" s="20" t="s">
        <v>461</v>
      </c>
      <c r="C254" s="61"/>
      <c r="D254" s="98"/>
      <c r="E254" s="98">
        <f>SUM(E255:E257)</f>
        <v>4237000</v>
      </c>
      <c r="F254" s="98">
        <f>SUM(F255:F257)</f>
        <v>4237000</v>
      </c>
      <c r="G254" s="398">
        <f>SUM(G255:G257)</f>
        <v>4237000</v>
      </c>
      <c r="H254" s="398">
        <f>SUM(H255:H257)</f>
        <v>4237000</v>
      </c>
    </row>
    <row r="255" spans="1:8" ht="79.5" customHeight="1">
      <c r="A255" s="69" t="s">
        <v>548</v>
      </c>
      <c r="B255" s="21" t="s">
        <v>463</v>
      </c>
      <c r="C255" s="62">
        <v>100</v>
      </c>
      <c r="D255" s="92">
        <v>56705</v>
      </c>
      <c r="E255" s="92">
        <v>3850265.8</v>
      </c>
      <c r="F255" s="92">
        <v>3850265.8</v>
      </c>
      <c r="G255" s="401">
        <v>3850265.8</v>
      </c>
      <c r="H255" s="401">
        <v>3850265.8</v>
      </c>
    </row>
    <row r="256" spans="1:8" ht="49.5" customHeight="1">
      <c r="A256" s="69" t="s">
        <v>607</v>
      </c>
      <c r="B256" s="21" t="s">
        <v>463</v>
      </c>
      <c r="C256" s="62">
        <v>200</v>
      </c>
      <c r="D256" s="92">
        <v>-50705</v>
      </c>
      <c r="E256" s="92">
        <v>386734.2</v>
      </c>
      <c r="F256" s="92">
        <v>386734.2</v>
      </c>
      <c r="G256" s="401">
        <v>386734.2</v>
      </c>
      <c r="H256" s="401">
        <v>386734.2</v>
      </c>
    </row>
    <row r="257" spans="1:8" ht="27" customHeight="1">
      <c r="A257" s="69" t="s">
        <v>462</v>
      </c>
      <c r="B257" s="21" t="s">
        <v>463</v>
      </c>
      <c r="C257" s="62">
        <v>800</v>
      </c>
      <c r="D257" s="92">
        <v>-6000</v>
      </c>
      <c r="E257" s="92">
        <v>0</v>
      </c>
      <c r="F257" s="92">
        <v>0</v>
      </c>
      <c r="G257" s="401">
        <v>0</v>
      </c>
      <c r="H257" s="401">
        <v>0</v>
      </c>
    </row>
    <row r="258" spans="1:8" ht="31.5">
      <c r="A258" s="128" t="s">
        <v>1126</v>
      </c>
      <c r="B258" s="20" t="s">
        <v>1128</v>
      </c>
      <c r="C258" s="121"/>
      <c r="D258" s="92"/>
      <c r="E258" s="122">
        <f aca="true" t="shared" si="7" ref="E258:H259">E259</f>
        <v>0</v>
      </c>
      <c r="F258" s="122">
        <f t="shared" si="7"/>
        <v>0</v>
      </c>
      <c r="G258" s="400">
        <f t="shared" si="7"/>
        <v>0</v>
      </c>
      <c r="H258" s="400">
        <f t="shared" si="7"/>
        <v>0</v>
      </c>
    </row>
    <row r="259" spans="1:8" ht="31.5">
      <c r="A259" s="128" t="s">
        <v>1127</v>
      </c>
      <c r="B259" s="20" t="s">
        <v>1129</v>
      </c>
      <c r="C259" s="121"/>
      <c r="D259" s="92"/>
      <c r="E259" s="122">
        <f t="shared" si="7"/>
        <v>0</v>
      </c>
      <c r="F259" s="122">
        <f t="shared" si="7"/>
        <v>0</v>
      </c>
      <c r="G259" s="400">
        <f t="shared" si="7"/>
        <v>0</v>
      </c>
      <c r="H259" s="400">
        <f t="shared" si="7"/>
        <v>0</v>
      </c>
    </row>
    <row r="260" spans="1:8" ht="47.25">
      <c r="A260" s="69" t="s">
        <v>1130</v>
      </c>
      <c r="B260" s="21" t="s">
        <v>1131</v>
      </c>
      <c r="C260" s="62">
        <v>200</v>
      </c>
      <c r="D260" s="92"/>
      <c r="E260" s="135">
        <v>0</v>
      </c>
      <c r="F260" s="135">
        <v>0</v>
      </c>
      <c r="G260" s="399">
        <v>0</v>
      </c>
      <c r="H260" s="399">
        <v>0</v>
      </c>
    </row>
    <row r="261" spans="1:8" ht="48.75" customHeight="1">
      <c r="A261" s="212" t="s">
        <v>467</v>
      </c>
      <c r="B261" s="23" t="s">
        <v>468</v>
      </c>
      <c r="C261" s="216"/>
      <c r="D261" s="157">
        <f>D262</f>
        <v>30000</v>
      </c>
      <c r="E261" s="157">
        <f>E262</f>
        <v>11220114.56</v>
      </c>
      <c r="F261" s="157">
        <f>F262</f>
        <v>8937721.82</v>
      </c>
      <c r="G261" s="397">
        <f>G262</f>
        <v>11240763.32</v>
      </c>
      <c r="H261" s="397">
        <f>H262</f>
        <v>8958370.58</v>
      </c>
    </row>
    <row r="262" spans="1:8" ht="15.75">
      <c r="A262" s="128" t="s">
        <v>2</v>
      </c>
      <c r="B262" s="20" t="s">
        <v>469</v>
      </c>
      <c r="C262" s="61"/>
      <c r="D262" s="98">
        <f>SUM(D22:D23)</f>
        <v>30000</v>
      </c>
      <c r="E262" s="98">
        <f>SUM(E263:E278)</f>
        <v>11220114.56</v>
      </c>
      <c r="F262" s="98">
        <f>SUM(F263:F278)</f>
        <v>8937721.82</v>
      </c>
      <c r="G262" s="398">
        <f>SUM(G263:G278)</f>
        <v>11240763.32</v>
      </c>
      <c r="H262" s="398">
        <f>SUM(H263:H278)</f>
        <v>8958370.58</v>
      </c>
    </row>
    <row r="263" spans="1:8" ht="31.5">
      <c r="A263" s="220" t="s">
        <v>622</v>
      </c>
      <c r="B263" s="21" t="s">
        <v>472</v>
      </c>
      <c r="C263" s="62">
        <v>800</v>
      </c>
      <c r="D263" s="92"/>
      <c r="E263" s="135">
        <v>44022</v>
      </c>
      <c r="F263" s="92">
        <v>44022</v>
      </c>
      <c r="G263" s="399">
        <v>44022</v>
      </c>
      <c r="H263" s="401">
        <v>44022</v>
      </c>
    </row>
    <row r="264" spans="1:8" ht="47.25">
      <c r="A264" s="63" t="s">
        <v>610</v>
      </c>
      <c r="B264" s="21" t="s">
        <v>471</v>
      </c>
      <c r="C264" s="62">
        <v>200</v>
      </c>
      <c r="D264" s="92"/>
      <c r="E264" s="135">
        <v>117180</v>
      </c>
      <c r="F264" s="92">
        <v>117180</v>
      </c>
      <c r="G264" s="399">
        <v>117180</v>
      </c>
      <c r="H264" s="401">
        <v>117180</v>
      </c>
    </row>
    <row r="265" spans="1:8" ht="47.25">
      <c r="A265" s="63" t="s">
        <v>473</v>
      </c>
      <c r="B265" s="21" t="s">
        <v>474</v>
      </c>
      <c r="C265" s="62">
        <v>400</v>
      </c>
      <c r="D265" s="92"/>
      <c r="E265" s="135"/>
      <c r="F265" s="92"/>
      <c r="G265" s="399"/>
      <c r="H265" s="401"/>
    </row>
    <row r="266" spans="1:8" ht="63.75" customHeight="1">
      <c r="A266" s="63" t="s">
        <v>634</v>
      </c>
      <c r="B266" s="21" t="s">
        <v>628</v>
      </c>
      <c r="C266" s="62">
        <v>200</v>
      </c>
      <c r="D266" s="92"/>
      <c r="E266" s="135"/>
      <c r="F266" s="92"/>
      <c r="G266" s="399"/>
      <c r="H266" s="401"/>
    </row>
    <row r="267" spans="1:8" ht="47.25">
      <c r="A267" s="63" t="s">
        <v>914</v>
      </c>
      <c r="B267" s="21" t="s">
        <v>945</v>
      </c>
      <c r="C267" s="62">
        <v>200</v>
      </c>
      <c r="D267" s="92"/>
      <c r="E267" s="135">
        <v>816533.33</v>
      </c>
      <c r="F267" s="92">
        <v>816533.33</v>
      </c>
      <c r="G267" s="399">
        <v>816533.33</v>
      </c>
      <c r="H267" s="401">
        <v>816533.33</v>
      </c>
    </row>
    <row r="268" spans="1:8" ht="67.5" customHeight="1">
      <c r="A268" s="63" t="s">
        <v>636</v>
      </c>
      <c r="B268" s="21" t="s">
        <v>635</v>
      </c>
      <c r="C268" s="62">
        <v>200</v>
      </c>
      <c r="D268" s="92"/>
      <c r="E268" s="135">
        <v>119659.25</v>
      </c>
      <c r="F268" s="92">
        <v>119659.25</v>
      </c>
      <c r="G268" s="399">
        <v>119659.25</v>
      </c>
      <c r="H268" s="401">
        <v>119659.25</v>
      </c>
    </row>
    <row r="269" spans="1:8" ht="48" customHeight="1">
      <c r="A269" s="63" t="s">
        <v>750</v>
      </c>
      <c r="B269" s="21" t="s">
        <v>749</v>
      </c>
      <c r="C269" s="62">
        <v>200</v>
      </c>
      <c r="D269" s="92"/>
      <c r="E269" s="135"/>
      <c r="F269" s="92"/>
      <c r="G269" s="399"/>
      <c r="H269" s="401"/>
    </row>
    <row r="270" spans="1:8" ht="47.25">
      <c r="A270" s="63" t="s">
        <v>762</v>
      </c>
      <c r="B270" s="21" t="s">
        <v>761</v>
      </c>
      <c r="C270" s="62">
        <v>200</v>
      </c>
      <c r="D270" s="92"/>
      <c r="E270" s="135">
        <f>2032392.74-69684.75</f>
        <v>1962707.99</v>
      </c>
      <c r="F270" s="92">
        <v>0</v>
      </c>
      <c r="G270" s="399">
        <f>2032392.74-69684.75</f>
        <v>1962707.99</v>
      </c>
      <c r="H270" s="401">
        <v>0</v>
      </c>
    </row>
    <row r="271" spans="1:8" ht="111.75" customHeight="1">
      <c r="A271" s="64" t="s">
        <v>1315</v>
      </c>
      <c r="B271" s="21" t="s">
        <v>1335</v>
      </c>
      <c r="C271" s="62">
        <v>800</v>
      </c>
      <c r="D271" s="92"/>
      <c r="E271" s="135">
        <v>69684.75</v>
      </c>
      <c r="F271" s="92">
        <v>0</v>
      </c>
      <c r="G271" s="399">
        <v>69684.75</v>
      </c>
      <c r="H271" s="401">
        <v>0</v>
      </c>
    </row>
    <row r="272" spans="1:8" ht="31.5" customHeight="1">
      <c r="A272" s="221" t="s">
        <v>1333</v>
      </c>
      <c r="B272" s="21" t="s">
        <v>1375</v>
      </c>
      <c r="C272" s="62">
        <v>800</v>
      </c>
      <c r="D272" s="92"/>
      <c r="E272" s="92">
        <v>300000</v>
      </c>
      <c r="F272" s="92">
        <v>50000</v>
      </c>
      <c r="G272" s="401">
        <v>300000</v>
      </c>
      <c r="H272" s="401">
        <v>50000</v>
      </c>
    </row>
    <row r="273" spans="1:8" ht="126.75" customHeight="1">
      <c r="A273" s="63" t="s">
        <v>621</v>
      </c>
      <c r="B273" s="21" t="s">
        <v>619</v>
      </c>
      <c r="C273" s="62">
        <v>800</v>
      </c>
      <c r="D273" s="92"/>
      <c r="E273" s="92"/>
      <c r="F273" s="92"/>
      <c r="G273" s="401"/>
      <c r="H273" s="401"/>
    </row>
    <row r="274" spans="1:8" ht="81" customHeight="1">
      <c r="A274" s="63" t="s">
        <v>1544</v>
      </c>
      <c r="B274" s="21" t="s">
        <v>475</v>
      </c>
      <c r="C274" s="62">
        <v>200</v>
      </c>
      <c r="D274" s="92">
        <v>59850</v>
      </c>
      <c r="E274" s="135">
        <v>22290.24</v>
      </c>
      <c r="F274" s="135">
        <v>22290.24</v>
      </c>
      <c r="G274" s="399">
        <v>42939</v>
      </c>
      <c r="H274" s="401">
        <v>42939</v>
      </c>
    </row>
    <row r="275" spans="1:8" ht="111.75" customHeight="1">
      <c r="A275" s="63" t="s">
        <v>611</v>
      </c>
      <c r="B275" s="21" t="s">
        <v>747</v>
      </c>
      <c r="C275" s="62">
        <v>200</v>
      </c>
      <c r="D275" s="92">
        <v>63180</v>
      </c>
      <c r="E275" s="92">
        <v>0</v>
      </c>
      <c r="F275" s="92">
        <v>0</v>
      </c>
      <c r="G275" s="401">
        <v>0</v>
      </c>
      <c r="H275" s="401">
        <v>0</v>
      </c>
    </row>
    <row r="276" spans="1:8" ht="49.5" customHeight="1">
      <c r="A276" s="63" t="s">
        <v>476</v>
      </c>
      <c r="B276" s="21" t="s">
        <v>477</v>
      </c>
      <c r="C276" s="62">
        <v>600</v>
      </c>
      <c r="D276" s="92"/>
      <c r="E276" s="92"/>
      <c r="F276" s="92"/>
      <c r="G276" s="401"/>
      <c r="H276" s="401"/>
    </row>
    <row r="277" spans="1:8" ht="78.75">
      <c r="A277" s="63" t="s">
        <v>918</v>
      </c>
      <c r="B277" s="21" t="s">
        <v>478</v>
      </c>
      <c r="C277" s="62">
        <v>300</v>
      </c>
      <c r="D277" s="92"/>
      <c r="E277" s="92">
        <v>1035000</v>
      </c>
      <c r="F277" s="92">
        <v>1035000</v>
      </c>
      <c r="G277" s="401">
        <v>1035000</v>
      </c>
      <c r="H277" s="401">
        <v>1035000</v>
      </c>
    </row>
    <row r="278" spans="1:8" ht="161.25" customHeight="1">
      <c r="A278" s="69" t="s">
        <v>479</v>
      </c>
      <c r="B278" s="21" t="s">
        <v>480</v>
      </c>
      <c r="C278" s="62">
        <v>600</v>
      </c>
      <c r="D278" s="92">
        <v>208560</v>
      </c>
      <c r="E278" s="92">
        <v>6733037</v>
      </c>
      <c r="F278" s="92">
        <v>6733037</v>
      </c>
      <c r="G278" s="401">
        <v>6733037</v>
      </c>
      <c r="H278" s="401">
        <v>6733037</v>
      </c>
    </row>
    <row r="279" spans="1:8" ht="47.25">
      <c r="A279" s="152" t="s">
        <v>481</v>
      </c>
      <c r="B279" s="23" t="s">
        <v>482</v>
      </c>
      <c r="C279" s="216"/>
      <c r="D279" s="157">
        <f aca="true" t="shared" si="8" ref="D279:H282">D280</f>
        <v>0</v>
      </c>
      <c r="E279" s="157">
        <f t="shared" si="8"/>
        <v>9739</v>
      </c>
      <c r="F279" s="157">
        <f>F280</f>
        <v>42414</v>
      </c>
      <c r="G279" s="397">
        <f t="shared" si="8"/>
        <v>5490</v>
      </c>
      <c r="H279" s="397">
        <f>H280</f>
        <v>0</v>
      </c>
    </row>
    <row r="280" spans="1:8" ht="15.75">
      <c r="A280" s="153" t="s">
        <v>2</v>
      </c>
      <c r="B280" s="20" t="s">
        <v>483</v>
      </c>
      <c r="C280" s="61"/>
      <c r="D280" s="98">
        <f t="shared" si="8"/>
        <v>0</v>
      </c>
      <c r="E280" s="98">
        <f t="shared" si="8"/>
        <v>9739</v>
      </c>
      <c r="F280" s="98">
        <f t="shared" si="8"/>
        <v>42414</v>
      </c>
      <c r="G280" s="398">
        <f t="shared" si="8"/>
        <v>5490</v>
      </c>
      <c r="H280" s="398">
        <f t="shared" si="8"/>
        <v>0</v>
      </c>
    </row>
    <row r="281" spans="1:8" ht="52.5" customHeight="1">
      <c r="A281" s="63" t="s">
        <v>1482</v>
      </c>
      <c r="B281" s="21" t="s">
        <v>484</v>
      </c>
      <c r="C281" s="62">
        <v>500</v>
      </c>
      <c r="D281" s="92"/>
      <c r="E281" s="92">
        <v>9739</v>
      </c>
      <c r="F281" s="92">
        <v>42414</v>
      </c>
      <c r="G281" s="401">
        <v>5490</v>
      </c>
      <c r="H281" s="401">
        <v>0</v>
      </c>
    </row>
    <row r="282" spans="1:8" ht="50.25" customHeight="1">
      <c r="A282" s="152" t="s">
        <v>487</v>
      </c>
      <c r="B282" s="23" t="s">
        <v>485</v>
      </c>
      <c r="C282" s="216"/>
      <c r="D282" s="157" t="e">
        <f t="shared" si="8"/>
        <v>#REF!</v>
      </c>
      <c r="E282" s="157">
        <f t="shared" si="8"/>
        <v>0</v>
      </c>
      <c r="F282" s="157">
        <f>F283</f>
        <v>0</v>
      </c>
      <c r="G282" s="397">
        <f t="shared" si="8"/>
        <v>0</v>
      </c>
      <c r="H282" s="397">
        <f>H283</f>
        <v>0</v>
      </c>
    </row>
    <row r="283" spans="1:8" ht="15.75">
      <c r="A283" s="153" t="s">
        <v>2</v>
      </c>
      <c r="B283" s="20" t="s">
        <v>486</v>
      </c>
      <c r="C283" s="61"/>
      <c r="D283" s="98" t="e">
        <f>#REF!</f>
        <v>#REF!</v>
      </c>
      <c r="E283" s="98">
        <f>E284</f>
        <v>0</v>
      </c>
      <c r="F283" s="98">
        <f>SUM(F284:F284)</f>
        <v>0</v>
      </c>
      <c r="G283" s="398">
        <f>G284</f>
        <v>0</v>
      </c>
      <c r="H283" s="398">
        <f>SUM(H284:H284)</f>
        <v>0</v>
      </c>
    </row>
    <row r="284" spans="1:8" ht="63">
      <c r="A284" s="63" t="s">
        <v>736</v>
      </c>
      <c r="B284" s="21" t="s">
        <v>886</v>
      </c>
      <c r="C284" s="62">
        <v>600</v>
      </c>
      <c r="D284" s="92"/>
      <c r="E284" s="92"/>
      <c r="F284" s="92"/>
      <c r="G284" s="401"/>
      <c r="H284" s="401"/>
    </row>
    <row r="285" spans="1:8" ht="15.75">
      <c r="A285" s="152" t="s">
        <v>173</v>
      </c>
      <c r="B285" s="227"/>
      <c r="C285" s="227"/>
      <c r="D285" s="228" t="e">
        <f>D10+D17+D54+D71+D84+D103+D107+D128+D161+D169+D221+D252+D261+#REF!+#REF!+#REF!+D279</f>
        <v>#REF!</v>
      </c>
      <c r="E285" s="228">
        <f>E10+E17+E54+E71+E84+E103+E107+E128+E161+E169+E221+E252+E261+E279+E282</f>
        <v>307098485.55</v>
      </c>
      <c r="F285" s="228">
        <f>F10+F17+F54+F71+F84+F103+F107+F128+F161+F169+F221+F252+F261+F279+F282</f>
        <v>295163530.84000003</v>
      </c>
      <c r="G285" s="404">
        <f>G10+G17+G54+G71+G84+G103+G107+G128+G161+G169+G221+G252+G261+G279+G282</f>
        <v>302446309.33</v>
      </c>
      <c r="H285" s="404">
        <f>H10+H17+H54+H71+H84+H103+H107+H128+H161+H169+H221+H252+H261+H279+H282</f>
        <v>293724243.6</v>
      </c>
    </row>
    <row r="287" spans="5:8" ht="12.75">
      <c r="E287" s="185"/>
      <c r="F287" s="185"/>
      <c r="G287" s="407"/>
      <c r="H287" s="407"/>
    </row>
    <row r="288" spans="5:6" ht="23.25" customHeight="1">
      <c r="E288" s="185" t="e">
        <f>E285-#REF!</f>
        <v>#REF!</v>
      </c>
      <c r="F288" s="185" t="e">
        <f>F285-#REF!</f>
        <v>#REF!</v>
      </c>
    </row>
  </sheetData>
  <sheetProtection/>
  <mergeCells count="10">
    <mergeCell ref="G7:H7"/>
    <mergeCell ref="A1:F1"/>
    <mergeCell ref="A2:F2"/>
    <mergeCell ref="A3:F3"/>
    <mergeCell ref="A4:F4"/>
    <mergeCell ref="A5:F5"/>
    <mergeCell ref="A7:A8"/>
    <mergeCell ref="B7:B8"/>
    <mergeCell ref="C7:C8"/>
    <mergeCell ref="D7:F7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9"/>
  <sheetViews>
    <sheetView tabSelected="1" view="pageBreakPreview" zoomScale="80" zoomScaleNormal="80" zoomScaleSheetLayoutView="80" zoomScalePageLayoutView="0" workbookViewId="0" topLeftCell="A24">
      <selection activeCell="J24" sqref="J1:J16384"/>
    </sheetView>
  </sheetViews>
  <sheetFormatPr defaultColWidth="9.140625" defaultRowHeight="12.75"/>
  <cols>
    <col min="1" max="1" width="60.00390625" style="123" customWidth="1"/>
    <col min="2" max="3" width="14.00390625" style="123" customWidth="1"/>
    <col min="4" max="4" width="5.7109375" style="123" customWidth="1"/>
    <col min="5" max="6" width="5.140625" style="123" customWidth="1"/>
    <col min="7" max="7" width="15.28125" style="123" customWidth="1"/>
    <col min="8" max="8" width="14.421875" style="123" customWidth="1"/>
    <col min="9" max="9" width="15.140625" style="123" hidden="1" customWidth="1"/>
    <col min="10" max="10" width="20.57421875" style="328" customWidth="1"/>
    <col min="11" max="11" width="18.421875" style="199" hidden="1" customWidth="1"/>
    <col min="12" max="12" width="22.28125" style="123" hidden="1" customWidth="1"/>
    <col min="13" max="13" width="13.8515625" style="123" hidden="1" customWidth="1"/>
    <col min="14" max="14" width="22.28125" style="123" customWidth="1"/>
    <col min="15" max="15" width="21.421875" style="123" customWidth="1"/>
    <col min="16" max="16384" width="9.140625" style="123" customWidth="1"/>
  </cols>
  <sheetData>
    <row r="1" spans="1:10" ht="15.75">
      <c r="A1" s="16"/>
      <c r="B1" s="555" t="s">
        <v>319</v>
      </c>
      <c r="C1" s="555"/>
      <c r="D1" s="555"/>
      <c r="E1" s="555"/>
      <c r="F1" s="555"/>
      <c r="G1" s="555"/>
      <c r="H1" s="555"/>
      <c r="I1" s="555"/>
      <c r="J1" s="555"/>
    </row>
    <row r="2" spans="1:10" ht="15.75">
      <c r="A2" s="17"/>
      <c r="B2" s="555" t="s">
        <v>157</v>
      </c>
      <c r="C2" s="555"/>
      <c r="D2" s="555"/>
      <c r="E2" s="555"/>
      <c r="F2" s="555"/>
      <c r="G2" s="555"/>
      <c r="H2" s="555"/>
      <c r="I2" s="555"/>
      <c r="J2" s="555"/>
    </row>
    <row r="3" spans="1:10" ht="15.75">
      <c r="A3" s="18"/>
      <c r="B3" s="555" t="s">
        <v>1437</v>
      </c>
      <c r="C3" s="555"/>
      <c r="D3" s="555"/>
      <c r="E3" s="555"/>
      <c r="F3" s="555"/>
      <c r="G3" s="555"/>
      <c r="H3" s="555"/>
      <c r="I3" s="555"/>
      <c r="J3" s="555"/>
    </row>
    <row r="4" spans="1:9" ht="15.75">
      <c r="A4" s="18"/>
      <c r="B4" s="18"/>
      <c r="C4" s="18"/>
      <c r="D4" s="18"/>
      <c r="E4" s="18"/>
      <c r="F4" s="18"/>
      <c r="G4" s="18"/>
      <c r="H4" s="18"/>
      <c r="I4" s="18"/>
    </row>
    <row r="5" spans="1:10" ht="12.75">
      <c r="A5" s="524" t="s">
        <v>1295</v>
      </c>
      <c r="B5" s="524"/>
      <c r="C5" s="524"/>
      <c r="D5" s="524"/>
      <c r="E5" s="524"/>
      <c r="F5" s="524"/>
      <c r="G5" s="524"/>
      <c r="H5" s="524"/>
      <c r="I5" s="524"/>
      <c r="J5" s="524"/>
    </row>
    <row r="6" spans="1:10" ht="21" customHeight="1">
      <c r="A6" s="524"/>
      <c r="B6" s="524"/>
      <c r="C6" s="524"/>
      <c r="D6" s="524"/>
      <c r="E6" s="524"/>
      <c r="F6" s="524"/>
      <c r="G6" s="524"/>
      <c r="H6" s="524"/>
      <c r="I6" s="524"/>
      <c r="J6" s="524"/>
    </row>
    <row r="7" spans="1:10" ht="15.75">
      <c r="A7" s="18"/>
      <c r="B7" s="18"/>
      <c r="C7" s="18"/>
      <c r="D7" s="18"/>
      <c r="E7" s="18"/>
      <c r="F7" s="18"/>
      <c r="G7" s="18"/>
      <c r="H7" s="18"/>
      <c r="I7" s="18"/>
      <c r="J7" s="38"/>
    </row>
    <row r="8" spans="1:11" ht="18" customHeight="1">
      <c r="A8" s="556" t="s">
        <v>159</v>
      </c>
      <c r="B8" s="556" t="s">
        <v>158</v>
      </c>
      <c r="C8" s="556" t="s">
        <v>281</v>
      </c>
      <c r="D8" s="556" t="s">
        <v>282</v>
      </c>
      <c r="E8" s="556"/>
      <c r="F8" s="556"/>
      <c r="G8" s="556"/>
      <c r="H8" s="556" t="s">
        <v>283</v>
      </c>
      <c r="I8" s="552" t="s">
        <v>640</v>
      </c>
      <c r="J8" s="552"/>
      <c r="K8" s="552"/>
    </row>
    <row r="9" spans="1:12" ht="31.5">
      <c r="A9" s="556"/>
      <c r="B9" s="556"/>
      <c r="C9" s="556"/>
      <c r="D9" s="229" t="s">
        <v>103</v>
      </c>
      <c r="E9" s="229" t="s">
        <v>104</v>
      </c>
      <c r="F9" s="229" t="s">
        <v>489</v>
      </c>
      <c r="G9" s="229" t="s">
        <v>490</v>
      </c>
      <c r="H9" s="556"/>
      <c r="I9" s="213" t="s">
        <v>228</v>
      </c>
      <c r="J9" s="262" t="s">
        <v>229</v>
      </c>
      <c r="K9" s="200" t="s">
        <v>1312</v>
      </c>
      <c r="L9" s="557" t="s">
        <v>1445</v>
      </c>
    </row>
    <row r="10" spans="1:12" ht="15.75">
      <c r="A10" s="230" t="s">
        <v>69</v>
      </c>
      <c r="B10" s="230" t="s">
        <v>60</v>
      </c>
      <c r="C10" s="230" t="s">
        <v>233</v>
      </c>
      <c r="D10" s="230" t="s">
        <v>144</v>
      </c>
      <c r="E10" s="230" t="s">
        <v>93</v>
      </c>
      <c r="F10" s="230">
        <v>6</v>
      </c>
      <c r="G10" s="230">
        <v>7</v>
      </c>
      <c r="H10" s="230">
        <v>8</v>
      </c>
      <c r="I10" s="230" t="s">
        <v>94</v>
      </c>
      <c r="J10" s="329">
        <v>10</v>
      </c>
      <c r="K10" s="200"/>
      <c r="L10" s="558"/>
    </row>
    <row r="11" spans="1:14" ht="15.75">
      <c r="A11" s="232" t="s">
        <v>155</v>
      </c>
      <c r="B11" s="233" t="s">
        <v>154</v>
      </c>
      <c r="C11" s="233"/>
      <c r="D11" s="233"/>
      <c r="E11" s="233"/>
      <c r="F11" s="233"/>
      <c r="G11" s="233"/>
      <c r="H11" s="233"/>
      <c r="I11" s="449" t="e">
        <f>I12+I48+I51+I77+I102+I108+I127+I143</f>
        <v>#REF!</v>
      </c>
      <c r="J11" s="204">
        <f>J12+J48+J51+J77+J102+J108+J127+J143</f>
        <v>140045909.99</v>
      </c>
      <c r="K11" s="204" t="e">
        <f>K12+K48+K51+K77+K102+K108+K127+K143</f>
        <v>#REF!</v>
      </c>
      <c r="L11" s="204">
        <f>L12+L48+L51+L77+L102+L108+L127+L143</f>
        <v>87375793.52</v>
      </c>
      <c r="N11" s="439"/>
    </row>
    <row r="12" spans="1:14" ht="15.75">
      <c r="A12" s="234" t="s">
        <v>284</v>
      </c>
      <c r="B12" s="23" t="s">
        <v>154</v>
      </c>
      <c r="C12" s="23" t="s">
        <v>285</v>
      </c>
      <c r="D12" s="23"/>
      <c r="E12" s="23"/>
      <c r="F12" s="23"/>
      <c r="G12" s="23"/>
      <c r="H12" s="23"/>
      <c r="I12" s="70">
        <f>I15+I22</f>
        <v>-1006</v>
      </c>
      <c r="J12" s="24">
        <f>J13+J15+J22</f>
        <v>41700042.99</v>
      </c>
      <c r="K12" s="24" t="e">
        <f>K13+K15+K22+#REF!</f>
        <v>#REF!</v>
      </c>
      <c r="L12" s="24">
        <f>L13+L15+L22</f>
        <v>41648779.68000001</v>
      </c>
      <c r="M12" s="440" t="e">
        <f>L12+#REF!</f>
        <v>#REF!</v>
      </c>
      <c r="N12" s="439"/>
    </row>
    <row r="13" spans="1:15" ht="47.25">
      <c r="A13" s="234" t="s">
        <v>252</v>
      </c>
      <c r="B13" s="23" t="s">
        <v>154</v>
      </c>
      <c r="C13" s="23" t="s">
        <v>129</v>
      </c>
      <c r="D13" s="23"/>
      <c r="E13" s="23"/>
      <c r="F13" s="23"/>
      <c r="G13" s="23"/>
      <c r="H13" s="23"/>
      <c r="I13" s="70">
        <f>I14</f>
        <v>0</v>
      </c>
      <c r="J13" s="24">
        <f>J14</f>
        <v>1298844</v>
      </c>
      <c r="K13" s="24">
        <f>K14</f>
        <v>54770</v>
      </c>
      <c r="L13" s="24">
        <f>L14</f>
        <v>1298844</v>
      </c>
      <c r="M13" s="440" t="e">
        <f>L13+#REF!</f>
        <v>#REF!</v>
      </c>
      <c r="N13" s="439"/>
      <c r="O13" s="185"/>
    </row>
    <row r="14" spans="1:15" ht="81.75" customHeight="1">
      <c r="A14" s="63" t="s">
        <v>553</v>
      </c>
      <c r="B14" s="21" t="s">
        <v>154</v>
      </c>
      <c r="C14" s="21" t="s">
        <v>129</v>
      </c>
      <c r="D14" s="21" t="s">
        <v>120</v>
      </c>
      <c r="E14" s="21" t="s">
        <v>60</v>
      </c>
      <c r="F14" s="21" t="s">
        <v>70</v>
      </c>
      <c r="G14" s="133" t="s">
        <v>492</v>
      </c>
      <c r="H14" s="21" t="s">
        <v>164</v>
      </c>
      <c r="I14" s="85"/>
      <c r="J14" s="235">
        <v>1298844</v>
      </c>
      <c r="K14" s="200">
        <v>54770</v>
      </c>
      <c r="L14" s="235">
        <v>1298844</v>
      </c>
      <c r="M14" s="440" t="e">
        <f>L14+#REF!</f>
        <v>#REF!</v>
      </c>
      <c r="N14" s="439"/>
      <c r="O14" s="185"/>
    </row>
    <row r="15" spans="1:15" ht="67.5" customHeight="1">
      <c r="A15" s="234" t="s">
        <v>286</v>
      </c>
      <c r="B15" s="23" t="s">
        <v>154</v>
      </c>
      <c r="C15" s="23" t="s">
        <v>287</v>
      </c>
      <c r="D15" s="23"/>
      <c r="E15" s="23"/>
      <c r="F15" s="23"/>
      <c r="G15" s="23"/>
      <c r="H15" s="23"/>
      <c r="I15" s="70">
        <f>SUM(I16:I21)</f>
        <v>-635.0999999999999</v>
      </c>
      <c r="J15" s="24">
        <f>SUM(J16:J21)</f>
        <v>21780609.680000003</v>
      </c>
      <c r="K15" s="24">
        <f>SUM(K16:K21)</f>
        <v>919918.3900000006</v>
      </c>
      <c r="L15" s="24">
        <f>SUM(L16:L21)</f>
        <v>21780264.76</v>
      </c>
      <c r="M15" s="440" t="e">
        <f>L15+#REF!</f>
        <v>#REF!</v>
      </c>
      <c r="N15" s="439"/>
      <c r="O15" s="185"/>
    </row>
    <row r="16" spans="1:15" ht="99" customHeight="1">
      <c r="A16" s="63" t="s">
        <v>488</v>
      </c>
      <c r="B16" s="22" t="s">
        <v>154</v>
      </c>
      <c r="C16" s="22" t="s">
        <v>287</v>
      </c>
      <c r="D16" s="22" t="s">
        <v>120</v>
      </c>
      <c r="E16" s="22" t="s">
        <v>60</v>
      </c>
      <c r="F16" s="22" t="s">
        <v>120</v>
      </c>
      <c r="G16" s="133" t="s">
        <v>491</v>
      </c>
      <c r="H16" s="22" t="s">
        <v>164</v>
      </c>
      <c r="I16" s="86">
        <v>446.5</v>
      </c>
      <c r="J16" s="235">
        <v>19682854.39</v>
      </c>
      <c r="K16" s="200">
        <v>919918.3900000006</v>
      </c>
      <c r="L16" s="235">
        <v>19682854.39</v>
      </c>
      <c r="M16" s="440" t="e">
        <f>L16+#REF!</f>
        <v>#REF!</v>
      </c>
      <c r="N16" s="439"/>
      <c r="O16" s="185"/>
    </row>
    <row r="17" spans="1:15" ht="54" customHeight="1">
      <c r="A17" s="63" t="s">
        <v>591</v>
      </c>
      <c r="B17" s="22" t="s">
        <v>154</v>
      </c>
      <c r="C17" s="22" t="s">
        <v>287</v>
      </c>
      <c r="D17" s="22" t="s">
        <v>120</v>
      </c>
      <c r="E17" s="22" t="s">
        <v>60</v>
      </c>
      <c r="F17" s="22" t="s">
        <v>120</v>
      </c>
      <c r="G17" s="133" t="s">
        <v>491</v>
      </c>
      <c r="H17" s="22" t="s">
        <v>165</v>
      </c>
      <c r="I17" s="86">
        <v>-1281.6</v>
      </c>
      <c r="J17" s="135">
        <f>1585184.56+21324.95-154.85</f>
        <v>1606354.66</v>
      </c>
      <c r="K17" s="200"/>
      <c r="L17" s="135">
        <f>1585184.56+21324.95-154.85</f>
        <v>1606354.66</v>
      </c>
      <c r="M17" s="440" t="e">
        <f>L17+#REF!</f>
        <v>#REF!</v>
      </c>
      <c r="N17" s="439"/>
      <c r="O17" s="185"/>
    </row>
    <row r="18" spans="1:15" ht="50.25" customHeight="1">
      <c r="A18" s="63" t="s">
        <v>1019</v>
      </c>
      <c r="B18" s="22" t="s">
        <v>154</v>
      </c>
      <c r="C18" s="22" t="s">
        <v>287</v>
      </c>
      <c r="D18" s="22" t="s">
        <v>120</v>
      </c>
      <c r="E18" s="22" t="s">
        <v>60</v>
      </c>
      <c r="F18" s="22" t="s">
        <v>120</v>
      </c>
      <c r="G18" s="133" t="s">
        <v>491</v>
      </c>
      <c r="H18" s="22" t="s">
        <v>111</v>
      </c>
      <c r="I18" s="86"/>
      <c r="J18" s="235"/>
      <c r="K18" s="200"/>
      <c r="L18" s="235"/>
      <c r="M18" s="440" t="e">
        <f>L18+#REF!</f>
        <v>#REF!</v>
      </c>
      <c r="N18" s="439"/>
      <c r="O18" s="185"/>
    </row>
    <row r="19" spans="1:15" ht="34.5" customHeight="1">
      <c r="A19" s="63" t="s">
        <v>357</v>
      </c>
      <c r="B19" s="22" t="s">
        <v>154</v>
      </c>
      <c r="C19" s="22" t="s">
        <v>287</v>
      </c>
      <c r="D19" s="22" t="s">
        <v>120</v>
      </c>
      <c r="E19" s="22" t="s">
        <v>60</v>
      </c>
      <c r="F19" s="22" t="s">
        <v>120</v>
      </c>
      <c r="G19" s="133" t="s">
        <v>491</v>
      </c>
      <c r="H19" s="22" t="s">
        <v>166</v>
      </c>
      <c r="I19" s="86">
        <v>200</v>
      </c>
      <c r="J19" s="235">
        <v>58000</v>
      </c>
      <c r="K19" s="200"/>
      <c r="L19" s="235">
        <v>58000</v>
      </c>
      <c r="M19" s="440" t="e">
        <f>L19+#REF!</f>
        <v>#REF!</v>
      </c>
      <c r="N19" s="439"/>
      <c r="O19" s="185"/>
    </row>
    <row r="20" spans="1:15" ht="119.25" customHeight="1">
      <c r="A20" s="63" t="s">
        <v>558</v>
      </c>
      <c r="B20" s="21" t="s">
        <v>154</v>
      </c>
      <c r="C20" s="21" t="s">
        <v>287</v>
      </c>
      <c r="D20" s="21" t="s">
        <v>232</v>
      </c>
      <c r="E20" s="21" t="s">
        <v>69</v>
      </c>
      <c r="F20" s="21" t="s">
        <v>120</v>
      </c>
      <c r="G20" s="133" t="s">
        <v>493</v>
      </c>
      <c r="H20" s="21" t="s">
        <v>164</v>
      </c>
      <c r="I20" s="85">
        <v>5.3</v>
      </c>
      <c r="J20" s="235">
        <v>417080.92</v>
      </c>
      <c r="K20" s="200"/>
      <c r="L20" s="235">
        <v>416736</v>
      </c>
      <c r="M20" s="440" t="e">
        <f>L20+#REF!</f>
        <v>#REF!</v>
      </c>
      <c r="N20" s="439"/>
      <c r="O20" s="185"/>
    </row>
    <row r="21" spans="1:15" ht="63">
      <c r="A21" s="63" t="s">
        <v>600</v>
      </c>
      <c r="B21" s="21" t="s">
        <v>154</v>
      </c>
      <c r="C21" s="21" t="s">
        <v>287</v>
      </c>
      <c r="D21" s="21" t="s">
        <v>232</v>
      </c>
      <c r="E21" s="21" t="s">
        <v>69</v>
      </c>
      <c r="F21" s="21" t="s">
        <v>120</v>
      </c>
      <c r="G21" s="133" t="s">
        <v>493</v>
      </c>
      <c r="H21" s="21" t="s">
        <v>165</v>
      </c>
      <c r="I21" s="85">
        <v>-5.3</v>
      </c>
      <c r="J21" s="235">
        <v>16319.71</v>
      </c>
      <c r="K21" s="200"/>
      <c r="L21" s="235">
        <v>16319.71</v>
      </c>
      <c r="M21" s="440" t="e">
        <f>L21+#REF!</f>
        <v>#REF!</v>
      </c>
      <c r="N21" s="439"/>
      <c r="O21" s="185"/>
    </row>
    <row r="22" spans="1:15" ht="15.75">
      <c r="A22" s="234" t="s">
        <v>315</v>
      </c>
      <c r="B22" s="23" t="s">
        <v>154</v>
      </c>
      <c r="C22" s="23" t="s">
        <v>316</v>
      </c>
      <c r="D22" s="23"/>
      <c r="E22" s="23"/>
      <c r="F22" s="23"/>
      <c r="G22" s="23"/>
      <c r="H22" s="23"/>
      <c r="I22" s="87">
        <f>SUM(I27:I36)</f>
        <v>-370.90000000000003</v>
      </c>
      <c r="J22" s="94">
        <f>SUM(J23:J47)</f>
        <v>18620589.31</v>
      </c>
      <c r="K22" s="94">
        <f>SUM(K23:K47)</f>
        <v>850089.94</v>
      </c>
      <c r="L22" s="94">
        <f>SUM(L23:L47)</f>
        <v>18569670.92</v>
      </c>
      <c r="M22" s="440" t="e">
        <f>L22+#REF!</f>
        <v>#REF!</v>
      </c>
      <c r="N22" s="439"/>
      <c r="O22" s="185"/>
    </row>
    <row r="23" spans="1:15" ht="99.75" customHeight="1">
      <c r="A23" s="124" t="s">
        <v>966</v>
      </c>
      <c r="B23" s="22" t="s">
        <v>154</v>
      </c>
      <c r="C23" s="22" t="s">
        <v>316</v>
      </c>
      <c r="D23" s="22" t="s">
        <v>120</v>
      </c>
      <c r="E23" s="22" t="s">
        <v>144</v>
      </c>
      <c r="F23" s="22" t="s">
        <v>70</v>
      </c>
      <c r="G23" s="133" t="s">
        <v>561</v>
      </c>
      <c r="H23" s="22" t="s">
        <v>164</v>
      </c>
      <c r="I23" s="101"/>
      <c r="J23" s="235">
        <v>3756619</v>
      </c>
      <c r="K23" s="200">
        <v>396826</v>
      </c>
      <c r="L23" s="235">
        <v>3756619</v>
      </c>
      <c r="M23" s="440" t="e">
        <f>L23+#REF!</f>
        <v>#REF!</v>
      </c>
      <c r="N23" s="439"/>
      <c r="O23" s="185"/>
    </row>
    <row r="24" spans="1:14" ht="63">
      <c r="A24" s="124" t="s">
        <v>964</v>
      </c>
      <c r="B24" s="22" t="s">
        <v>154</v>
      </c>
      <c r="C24" s="22" t="s">
        <v>316</v>
      </c>
      <c r="D24" s="22" t="s">
        <v>120</v>
      </c>
      <c r="E24" s="22" t="s">
        <v>144</v>
      </c>
      <c r="F24" s="22" t="s">
        <v>70</v>
      </c>
      <c r="G24" s="133" t="s">
        <v>561</v>
      </c>
      <c r="H24" s="22" t="s">
        <v>165</v>
      </c>
      <c r="I24" s="101"/>
      <c r="J24" s="235">
        <v>7506466.76</v>
      </c>
      <c r="K24" s="200"/>
      <c r="L24" s="235">
        <v>3895158.76</v>
      </c>
      <c r="M24" s="440" t="e">
        <f>L24+#REF!</f>
        <v>#REF!</v>
      </c>
      <c r="N24" s="255"/>
    </row>
    <row r="25" spans="1:14" ht="47.25">
      <c r="A25" s="124" t="s">
        <v>965</v>
      </c>
      <c r="B25" s="22" t="s">
        <v>154</v>
      </c>
      <c r="C25" s="22" t="s">
        <v>316</v>
      </c>
      <c r="D25" s="22" t="s">
        <v>120</v>
      </c>
      <c r="E25" s="22" t="s">
        <v>144</v>
      </c>
      <c r="F25" s="22" t="s">
        <v>70</v>
      </c>
      <c r="G25" s="133" t="s">
        <v>561</v>
      </c>
      <c r="H25" s="22" t="s">
        <v>166</v>
      </c>
      <c r="I25" s="101"/>
      <c r="J25" s="235">
        <v>133000</v>
      </c>
      <c r="K25" s="200"/>
      <c r="L25" s="235">
        <v>133000</v>
      </c>
      <c r="M25" s="440" t="e">
        <f>L25+#REF!</f>
        <v>#REF!</v>
      </c>
      <c r="N25" s="439"/>
    </row>
    <row r="26" spans="1:14" ht="63">
      <c r="A26" s="63" t="s">
        <v>599</v>
      </c>
      <c r="B26" s="22" t="s">
        <v>154</v>
      </c>
      <c r="C26" s="22" t="s">
        <v>316</v>
      </c>
      <c r="D26" s="22" t="s">
        <v>232</v>
      </c>
      <c r="E26" s="22" t="s">
        <v>69</v>
      </c>
      <c r="F26" s="22" t="s">
        <v>120</v>
      </c>
      <c r="G26" s="133" t="s">
        <v>494</v>
      </c>
      <c r="H26" s="22" t="s">
        <v>165</v>
      </c>
      <c r="I26" s="101"/>
      <c r="J26" s="235">
        <v>10666.5</v>
      </c>
      <c r="K26" s="200"/>
      <c r="L26" s="235">
        <v>10666.5</v>
      </c>
      <c r="M26" s="440" t="e">
        <f>L26+#REF!</f>
        <v>#REF!</v>
      </c>
      <c r="N26" s="439"/>
    </row>
    <row r="27" spans="1:14" ht="63">
      <c r="A27" s="63" t="s">
        <v>597</v>
      </c>
      <c r="B27" s="22" t="s">
        <v>154</v>
      </c>
      <c r="C27" s="22" t="s">
        <v>316</v>
      </c>
      <c r="D27" s="22" t="s">
        <v>120</v>
      </c>
      <c r="E27" s="22" t="s">
        <v>60</v>
      </c>
      <c r="F27" s="22" t="s">
        <v>242</v>
      </c>
      <c r="G27" s="133" t="s">
        <v>495</v>
      </c>
      <c r="H27" s="22" t="s">
        <v>165</v>
      </c>
      <c r="I27" s="86">
        <v>50</v>
      </c>
      <c r="J27" s="235">
        <v>562874.4</v>
      </c>
      <c r="K27" s="200"/>
      <c r="L27" s="235">
        <v>562874.4</v>
      </c>
      <c r="M27" s="440" t="e">
        <f>L27+#REF!</f>
        <v>#REF!</v>
      </c>
      <c r="N27" s="439"/>
    </row>
    <row r="28" spans="1:14" ht="63">
      <c r="A28" s="221" t="s">
        <v>596</v>
      </c>
      <c r="B28" s="133" t="s">
        <v>154</v>
      </c>
      <c r="C28" s="133" t="s">
        <v>316</v>
      </c>
      <c r="D28" s="133" t="s">
        <v>120</v>
      </c>
      <c r="E28" s="133" t="s">
        <v>60</v>
      </c>
      <c r="F28" s="133" t="s">
        <v>120</v>
      </c>
      <c r="G28" s="133" t="s">
        <v>496</v>
      </c>
      <c r="H28" s="133" t="s">
        <v>165</v>
      </c>
      <c r="I28" s="164">
        <v>-13.8</v>
      </c>
      <c r="J28" s="235">
        <f>360600-70300+6500</f>
        <v>296800</v>
      </c>
      <c r="K28" s="200"/>
      <c r="L28" s="235">
        <f>360600-70300+6500</f>
        <v>296800</v>
      </c>
      <c r="M28" s="440" t="e">
        <f>L28+#REF!</f>
        <v>#REF!</v>
      </c>
      <c r="N28" s="439"/>
    </row>
    <row r="29" spans="1:14" ht="53.25" customHeight="1">
      <c r="A29" s="221" t="s">
        <v>618</v>
      </c>
      <c r="B29" s="246">
        <v>900</v>
      </c>
      <c r="C29" s="247" t="s">
        <v>316</v>
      </c>
      <c r="D29" s="247" t="s">
        <v>120</v>
      </c>
      <c r="E29" s="247" t="s">
        <v>60</v>
      </c>
      <c r="F29" s="247" t="s">
        <v>120</v>
      </c>
      <c r="G29" s="247" t="s">
        <v>1321</v>
      </c>
      <c r="H29" s="247" t="s">
        <v>111</v>
      </c>
      <c r="I29" s="164"/>
      <c r="J29" s="235">
        <v>9000</v>
      </c>
      <c r="K29" s="209"/>
      <c r="L29" s="235">
        <v>9000</v>
      </c>
      <c r="M29" s="440" t="e">
        <f>L29+#REF!</f>
        <v>#REF!</v>
      </c>
      <c r="N29" s="439"/>
    </row>
    <row r="30" spans="1:14" ht="62.25" customHeight="1">
      <c r="A30" s="69" t="s">
        <v>612</v>
      </c>
      <c r="B30" s="22" t="s">
        <v>154</v>
      </c>
      <c r="C30" s="22" t="s">
        <v>316</v>
      </c>
      <c r="D30" s="22" t="s">
        <v>70</v>
      </c>
      <c r="E30" s="22" t="s">
        <v>69</v>
      </c>
      <c r="F30" s="22" t="s">
        <v>70</v>
      </c>
      <c r="G30" s="133" t="s">
        <v>497</v>
      </c>
      <c r="H30" s="22" t="s">
        <v>165</v>
      </c>
      <c r="I30" s="86">
        <v>-360</v>
      </c>
      <c r="J30" s="235">
        <v>843718.79</v>
      </c>
      <c r="K30" s="200"/>
      <c r="L30" s="235">
        <v>698827.09</v>
      </c>
      <c r="M30" s="440" t="e">
        <f>L30+#REF!</f>
        <v>#REF!</v>
      </c>
      <c r="N30" s="439"/>
    </row>
    <row r="31" spans="1:14" ht="79.5" customHeight="1">
      <c r="A31" s="69" t="s">
        <v>664</v>
      </c>
      <c r="B31" s="22" t="s">
        <v>154</v>
      </c>
      <c r="C31" s="22" t="s">
        <v>316</v>
      </c>
      <c r="D31" s="22" t="s">
        <v>61</v>
      </c>
      <c r="E31" s="22" t="s">
        <v>60</v>
      </c>
      <c r="F31" s="22" t="s">
        <v>120</v>
      </c>
      <c r="G31" s="133" t="s">
        <v>679</v>
      </c>
      <c r="H31" s="22" t="s">
        <v>165</v>
      </c>
      <c r="I31" s="86"/>
      <c r="J31" s="235">
        <v>1573164</v>
      </c>
      <c r="K31" s="200"/>
      <c r="L31" s="235">
        <v>1484164</v>
      </c>
      <c r="M31" s="440" t="e">
        <f>L31+#REF!</f>
        <v>#REF!</v>
      </c>
      <c r="N31" s="439"/>
    </row>
    <row r="32" spans="1:14" ht="112.5" customHeight="1">
      <c r="A32" s="64" t="s">
        <v>950</v>
      </c>
      <c r="B32" s="21" t="s">
        <v>154</v>
      </c>
      <c r="C32" s="21" t="s">
        <v>316</v>
      </c>
      <c r="D32" s="21" t="s">
        <v>120</v>
      </c>
      <c r="E32" s="21" t="s">
        <v>69</v>
      </c>
      <c r="F32" s="21" t="s">
        <v>70</v>
      </c>
      <c r="G32" s="133" t="s">
        <v>498</v>
      </c>
      <c r="H32" s="21" t="s">
        <v>165</v>
      </c>
      <c r="I32" s="85">
        <v>-47.1</v>
      </c>
      <c r="J32" s="235">
        <f>145900-30000</f>
        <v>115900</v>
      </c>
      <c r="K32" s="200"/>
      <c r="L32" s="235">
        <f>145900-30000</f>
        <v>115900</v>
      </c>
      <c r="M32" s="440" t="e">
        <f>L32+#REF!</f>
        <v>#REF!</v>
      </c>
      <c r="N32" s="439"/>
    </row>
    <row r="33" spans="1:14" ht="47.25">
      <c r="A33" s="220" t="s">
        <v>622</v>
      </c>
      <c r="B33" s="21" t="s">
        <v>154</v>
      </c>
      <c r="C33" s="21" t="s">
        <v>316</v>
      </c>
      <c r="D33" s="21" t="s">
        <v>163</v>
      </c>
      <c r="E33" s="21" t="s">
        <v>119</v>
      </c>
      <c r="F33" s="21" t="s">
        <v>499</v>
      </c>
      <c r="G33" s="133" t="s">
        <v>500</v>
      </c>
      <c r="H33" s="21" t="s">
        <v>166</v>
      </c>
      <c r="I33" s="85"/>
      <c r="J33" s="235">
        <v>44022</v>
      </c>
      <c r="K33" s="200"/>
      <c r="L33" s="235">
        <v>44022</v>
      </c>
      <c r="M33" s="440" t="e">
        <f>L33+#REF!</f>
        <v>#REF!</v>
      </c>
      <c r="N33" s="439"/>
    </row>
    <row r="34" spans="1:14" ht="111.75" customHeight="1">
      <c r="A34" s="220" t="s">
        <v>999</v>
      </c>
      <c r="B34" s="21" t="s">
        <v>154</v>
      </c>
      <c r="C34" s="21" t="s">
        <v>316</v>
      </c>
      <c r="D34" s="21" t="s">
        <v>120</v>
      </c>
      <c r="E34" s="21" t="s">
        <v>233</v>
      </c>
      <c r="F34" s="21" t="s">
        <v>70</v>
      </c>
      <c r="G34" s="133" t="s">
        <v>501</v>
      </c>
      <c r="H34" s="21" t="s">
        <v>165</v>
      </c>
      <c r="I34" s="85"/>
      <c r="J34" s="235">
        <v>292970.57</v>
      </c>
      <c r="K34" s="200"/>
      <c r="L34" s="235">
        <v>292660.23</v>
      </c>
      <c r="M34" s="440" t="e">
        <f>L34+#REF!</f>
        <v>#REF!</v>
      </c>
      <c r="N34" s="255"/>
    </row>
    <row r="35" spans="1:14" ht="47.25">
      <c r="A35" s="64" t="s">
        <v>603</v>
      </c>
      <c r="B35" s="21" t="s">
        <v>154</v>
      </c>
      <c r="C35" s="21" t="s">
        <v>316</v>
      </c>
      <c r="D35" s="21" t="s">
        <v>61</v>
      </c>
      <c r="E35" s="21" t="s">
        <v>60</v>
      </c>
      <c r="F35" s="21" t="s">
        <v>120</v>
      </c>
      <c r="G35" s="133" t="s">
        <v>644</v>
      </c>
      <c r="H35" s="21" t="s">
        <v>165</v>
      </c>
      <c r="I35" s="85"/>
      <c r="J35" s="235">
        <v>115836</v>
      </c>
      <c r="K35" s="200"/>
      <c r="L35" s="235">
        <v>115836</v>
      </c>
      <c r="M35" s="440" t="e">
        <f>L35+#REF!</f>
        <v>#REF!</v>
      </c>
      <c r="N35" s="439"/>
    </row>
    <row r="36" spans="1:14" ht="78.75">
      <c r="A36" s="63" t="s">
        <v>636</v>
      </c>
      <c r="B36" s="21" t="s">
        <v>154</v>
      </c>
      <c r="C36" s="21" t="s">
        <v>316</v>
      </c>
      <c r="D36" s="21" t="s">
        <v>163</v>
      </c>
      <c r="E36" s="21" t="s">
        <v>119</v>
      </c>
      <c r="F36" s="21" t="s">
        <v>499</v>
      </c>
      <c r="G36" s="133" t="s">
        <v>637</v>
      </c>
      <c r="H36" s="21" t="s">
        <v>165</v>
      </c>
      <c r="I36" s="85"/>
      <c r="J36" s="235">
        <v>119659.25</v>
      </c>
      <c r="K36" s="200"/>
      <c r="L36" s="235">
        <v>119659.25</v>
      </c>
      <c r="M36" s="440" t="e">
        <f>L36+#REF!</f>
        <v>#REF!</v>
      </c>
      <c r="N36" s="439"/>
    </row>
    <row r="37" spans="1:14" ht="50.25" customHeight="1">
      <c r="A37" s="63" t="s">
        <v>914</v>
      </c>
      <c r="B37" s="21" t="s">
        <v>154</v>
      </c>
      <c r="C37" s="21" t="s">
        <v>316</v>
      </c>
      <c r="D37" s="21" t="s">
        <v>163</v>
      </c>
      <c r="E37" s="21" t="s">
        <v>119</v>
      </c>
      <c r="F37" s="21" t="s">
        <v>499</v>
      </c>
      <c r="G37" s="133" t="s">
        <v>963</v>
      </c>
      <c r="H37" s="21" t="s">
        <v>165</v>
      </c>
      <c r="I37" s="85"/>
      <c r="J37" s="235">
        <v>816533.33</v>
      </c>
      <c r="K37" s="200"/>
      <c r="L37" s="235">
        <v>816533.33</v>
      </c>
      <c r="M37" s="440" t="e">
        <f>L37+#REF!</f>
        <v>#REF!</v>
      </c>
      <c r="N37" s="439"/>
    </row>
    <row r="38" spans="1:14" ht="93.75" customHeight="1">
      <c r="A38" s="69" t="s">
        <v>978</v>
      </c>
      <c r="B38" s="21" t="s">
        <v>154</v>
      </c>
      <c r="C38" s="21" t="s">
        <v>316</v>
      </c>
      <c r="D38" s="21">
        <v>11</v>
      </c>
      <c r="E38" s="21" t="s">
        <v>60</v>
      </c>
      <c r="F38" s="21" t="s">
        <v>120</v>
      </c>
      <c r="G38" s="133" t="s">
        <v>693</v>
      </c>
      <c r="H38" s="21" t="s">
        <v>164</v>
      </c>
      <c r="I38" s="85"/>
      <c r="J38" s="235">
        <v>15000</v>
      </c>
      <c r="K38" s="200"/>
      <c r="L38" s="235">
        <v>15000</v>
      </c>
      <c r="M38" s="440" t="e">
        <f>L38+#REF!</f>
        <v>#REF!</v>
      </c>
      <c r="N38" s="439"/>
    </row>
    <row r="39" spans="1:14" ht="66.75" customHeight="1">
      <c r="A39" s="69" t="s">
        <v>979</v>
      </c>
      <c r="B39" s="21" t="s">
        <v>154</v>
      </c>
      <c r="C39" s="21" t="s">
        <v>316</v>
      </c>
      <c r="D39" s="21">
        <v>11</v>
      </c>
      <c r="E39" s="21" t="s">
        <v>60</v>
      </c>
      <c r="F39" s="21" t="s">
        <v>120</v>
      </c>
      <c r="G39" s="133" t="s">
        <v>980</v>
      </c>
      <c r="H39" s="21" t="s">
        <v>165</v>
      </c>
      <c r="I39" s="85"/>
      <c r="J39" s="235">
        <v>5000</v>
      </c>
      <c r="K39" s="200"/>
      <c r="L39" s="235">
        <v>5000</v>
      </c>
      <c r="M39" s="440" t="e">
        <f>L39+#REF!</f>
        <v>#REF!</v>
      </c>
      <c r="N39" s="439"/>
    </row>
    <row r="40" spans="1:14" ht="63" customHeight="1">
      <c r="A40" s="69" t="s">
        <v>946</v>
      </c>
      <c r="B40" s="21" t="s">
        <v>154</v>
      </c>
      <c r="C40" s="21" t="s">
        <v>316</v>
      </c>
      <c r="D40" s="21">
        <v>11</v>
      </c>
      <c r="E40" s="21" t="s">
        <v>60</v>
      </c>
      <c r="F40" s="21" t="s">
        <v>120</v>
      </c>
      <c r="G40" s="133" t="s">
        <v>951</v>
      </c>
      <c r="H40" s="21" t="s">
        <v>165</v>
      </c>
      <c r="I40" s="85"/>
      <c r="J40" s="235">
        <v>37400</v>
      </c>
      <c r="K40" s="200"/>
      <c r="L40" s="235">
        <v>37400</v>
      </c>
      <c r="M40" s="440" t="e">
        <f>L40+#REF!</f>
        <v>#REF!</v>
      </c>
      <c r="N40" s="439"/>
    </row>
    <row r="41" spans="1:14" ht="52.5" customHeight="1">
      <c r="A41" s="63" t="s">
        <v>1062</v>
      </c>
      <c r="B41" s="21" t="s">
        <v>154</v>
      </c>
      <c r="C41" s="21" t="s">
        <v>316</v>
      </c>
      <c r="D41" s="21">
        <v>11</v>
      </c>
      <c r="E41" s="21" t="s">
        <v>69</v>
      </c>
      <c r="F41" s="21" t="s">
        <v>120</v>
      </c>
      <c r="G41" s="133" t="s">
        <v>694</v>
      </c>
      <c r="H41" s="21" t="s">
        <v>165</v>
      </c>
      <c r="I41" s="85"/>
      <c r="J41" s="235">
        <v>10000</v>
      </c>
      <c r="K41" s="200"/>
      <c r="L41" s="235">
        <v>10000</v>
      </c>
      <c r="M41" s="440" t="e">
        <f>L41+#REF!</f>
        <v>#REF!</v>
      </c>
      <c r="N41" s="439"/>
    </row>
    <row r="42" spans="1:14" ht="63" customHeight="1">
      <c r="A42" s="63" t="s">
        <v>1023</v>
      </c>
      <c r="B42" s="21" t="s">
        <v>154</v>
      </c>
      <c r="C42" s="21" t="s">
        <v>316</v>
      </c>
      <c r="D42" s="21">
        <v>11</v>
      </c>
      <c r="E42" s="21" t="s">
        <v>69</v>
      </c>
      <c r="F42" s="21" t="s">
        <v>120</v>
      </c>
      <c r="G42" s="133" t="s">
        <v>1012</v>
      </c>
      <c r="H42" s="21" t="s">
        <v>165</v>
      </c>
      <c r="I42" s="85"/>
      <c r="J42" s="235">
        <v>12240</v>
      </c>
      <c r="K42" s="200"/>
      <c r="L42" s="235">
        <v>12240</v>
      </c>
      <c r="M42" s="440" t="e">
        <f>L42+#REF!</f>
        <v>#REF!</v>
      </c>
      <c r="N42" s="439"/>
    </row>
    <row r="43" spans="1:14" ht="63" customHeight="1">
      <c r="A43" s="221" t="s">
        <v>762</v>
      </c>
      <c r="B43" s="133" t="s">
        <v>154</v>
      </c>
      <c r="C43" s="133" t="s">
        <v>316</v>
      </c>
      <c r="D43" s="133" t="s">
        <v>163</v>
      </c>
      <c r="E43" s="133" t="s">
        <v>119</v>
      </c>
      <c r="F43" s="133" t="s">
        <v>499</v>
      </c>
      <c r="G43" s="133" t="s">
        <v>763</v>
      </c>
      <c r="H43" s="133" t="s">
        <v>165</v>
      </c>
      <c r="I43" s="164"/>
      <c r="J43" s="135">
        <v>0</v>
      </c>
      <c r="K43" s="200"/>
      <c r="L43" s="135">
        <v>4289425.6</v>
      </c>
      <c r="M43" s="440" t="e">
        <f>L43+#REF!</f>
        <v>#REF!</v>
      </c>
      <c r="N43" s="478"/>
    </row>
    <row r="44" spans="1:14" ht="177" customHeight="1">
      <c r="A44" s="63" t="s">
        <v>621</v>
      </c>
      <c r="B44" s="21" t="s">
        <v>154</v>
      </c>
      <c r="C44" s="21" t="s">
        <v>316</v>
      </c>
      <c r="D44" s="21" t="s">
        <v>163</v>
      </c>
      <c r="E44" s="21" t="s">
        <v>119</v>
      </c>
      <c r="F44" s="21" t="s">
        <v>499</v>
      </c>
      <c r="G44" s="133" t="s">
        <v>620</v>
      </c>
      <c r="H44" s="21" t="s">
        <v>166</v>
      </c>
      <c r="I44" s="85"/>
      <c r="J44" s="235"/>
      <c r="K44" s="200"/>
      <c r="L44" s="235"/>
      <c r="M44" s="440" t="e">
        <f>L44+#REF!</f>
        <v>#REF!</v>
      </c>
      <c r="N44" s="439"/>
    </row>
    <row r="45" spans="1:14" ht="112.5" customHeight="1">
      <c r="A45" s="63" t="s">
        <v>1016</v>
      </c>
      <c r="B45" s="21" t="s">
        <v>154</v>
      </c>
      <c r="C45" s="21" t="s">
        <v>316</v>
      </c>
      <c r="D45" s="21">
        <v>11</v>
      </c>
      <c r="E45" s="21" t="s">
        <v>233</v>
      </c>
      <c r="F45" s="21" t="s">
        <v>70</v>
      </c>
      <c r="G45" s="133" t="s">
        <v>1018</v>
      </c>
      <c r="H45" s="21" t="s">
        <v>164</v>
      </c>
      <c r="I45" s="85"/>
      <c r="J45" s="235">
        <v>2263638.71</v>
      </c>
      <c r="K45" s="200">
        <v>453263.93999999994</v>
      </c>
      <c r="L45" s="235">
        <v>1768804.76</v>
      </c>
      <c r="M45" s="440" t="e">
        <f>L45+#REF!</f>
        <v>#REF!</v>
      </c>
      <c r="N45" s="255"/>
    </row>
    <row r="46" spans="1:14" ht="63">
      <c r="A46" s="63" t="s">
        <v>1015</v>
      </c>
      <c r="B46" s="21" t="s">
        <v>154</v>
      </c>
      <c r="C46" s="21" t="s">
        <v>316</v>
      </c>
      <c r="D46" s="21">
        <v>11</v>
      </c>
      <c r="E46" s="21" t="s">
        <v>233</v>
      </c>
      <c r="F46" s="21" t="s">
        <v>70</v>
      </c>
      <c r="G46" s="133" t="s">
        <v>1018</v>
      </c>
      <c r="H46" s="21" t="s">
        <v>165</v>
      </c>
      <c r="I46" s="85"/>
      <c r="J46" s="235">
        <v>80080</v>
      </c>
      <c r="K46" s="200"/>
      <c r="L46" s="235">
        <v>80080</v>
      </c>
      <c r="M46" s="440" t="e">
        <f>L46+#REF!</f>
        <v>#REF!</v>
      </c>
      <c r="N46" s="439"/>
    </row>
    <row r="47" spans="1:14" ht="47.25">
      <c r="A47" s="63" t="s">
        <v>1017</v>
      </c>
      <c r="B47" s="21" t="s">
        <v>154</v>
      </c>
      <c r="C47" s="21" t="s">
        <v>316</v>
      </c>
      <c r="D47" s="21">
        <v>11</v>
      </c>
      <c r="E47" s="21" t="s">
        <v>233</v>
      </c>
      <c r="F47" s="21" t="s">
        <v>70</v>
      </c>
      <c r="G47" s="133" t="s">
        <v>1018</v>
      </c>
      <c r="H47" s="21" t="s">
        <v>166</v>
      </c>
      <c r="I47" s="85"/>
      <c r="J47" s="235"/>
      <c r="K47" s="200"/>
      <c r="L47" s="235"/>
      <c r="M47" s="440" t="e">
        <f>L47+#REF!</f>
        <v>#REF!</v>
      </c>
      <c r="N47" s="439"/>
    </row>
    <row r="48" spans="1:14" ht="31.5">
      <c r="A48" s="234" t="s">
        <v>95</v>
      </c>
      <c r="B48" s="23" t="s">
        <v>154</v>
      </c>
      <c r="C48" s="23" t="s">
        <v>96</v>
      </c>
      <c r="D48" s="23"/>
      <c r="E48" s="23"/>
      <c r="F48" s="23"/>
      <c r="G48" s="23"/>
      <c r="H48" s="23"/>
      <c r="I48" s="24">
        <f aca="true" t="shared" si="0" ref="I48:L49">I49</f>
        <v>-30</v>
      </c>
      <c r="J48" s="24">
        <f t="shared" si="0"/>
        <v>350000</v>
      </c>
      <c r="K48" s="24">
        <f t="shared" si="0"/>
        <v>0</v>
      </c>
      <c r="L48" s="24">
        <f t="shared" si="0"/>
        <v>350000</v>
      </c>
      <c r="M48" s="440" t="e">
        <f>L48+#REF!</f>
        <v>#REF!</v>
      </c>
      <c r="N48" s="439"/>
    </row>
    <row r="49" spans="1:14" ht="47.25">
      <c r="A49" s="234" t="s">
        <v>251</v>
      </c>
      <c r="B49" s="23" t="s">
        <v>154</v>
      </c>
      <c r="C49" s="23" t="s">
        <v>97</v>
      </c>
      <c r="D49" s="23"/>
      <c r="E49" s="23"/>
      <c r="F49" s="23"/>
      <c r="G49" s="23"/>
      <c r="H49" s="23"/>
      <c r="I49" s="24">
        <f t="shared" si="0"/>
        <v>-30</v>
      </c>
      <c r="J49" s="24">
        <f t="shared" si="0"/>
        <v>350000</v>
      </c>
      <c r="K49" s="24">
        <f t="shared" si="0"/>
        <v>0</v>
      </c>
      <c r="L49" s="24">
        <f t="shared" si="0"/>
        <v>350000</v>
      </c>
      <c r="M49" s="440" t="e">
        <f>L49+#REF!</f>
        <v>#REF!</v>
      </c>
      <c r="N49" s="439"/>
    </row>
    <row r="50" spans="1:14" ht="63">
      <c r="A50" s="63" t="s">
        <v>598</v>
      </c>
      <c r="B50" s="22" t="s">
        <v>154</v>
      </c>
      <c r="C50" s="22" t="s">
        <v>97</v>
      </c>
      <c r="D50" s="22">
        <v>11</v>
      </c>
      <c r="E50" s="22" t="s">
        <v>69</v>
      </c>
      <c r="F50" s="22" t="s">
        <v>120</v>
      </c>
      <c r="G50" s="133" t="s">
        <v>503</v>
      </c>
      <c r="H50" s="22" t="s">
        <v>165</v>
      </c>
      <c r="I50" s="86">
        <v>-30</v>
      </c>
      <c r="J50" s="32">
        <v>350000</v>
      </c>
      <c r="K50" s="200"/>
      <c r="L50" s="32">
        <v>350000</v>
      </c>
      <c r="M50" s="440" t="e">
        <f>L50+#REF!</f>
        <v>#REF!</v>
      </c>
      <c r="N50" s="439"/>
    </row>
    <row r="51" spans="1:14" ht="15.75">
      <c r="A51" s="234" t="s">
        <v>98</v>
      </c>
      <c r="B51" s="23" t="s">
        <v>154</v>
      </c>
      <c r="C51" s="23" t="s">
        <v>99</v>
      </c>
      <c r="D51" s="23"/>
      <c r="E51" s="23"/>
      <c r="F51" s="23"/>
      <c r="G51" s="23"/>
      <c r="H51" s="23"/>
      <c r="I51" s="87" t="e">
        <f>I55+I68</f>
        <v>#REF!</v>
      </c>
      <c r="J51" s="94">
        <f>J52+J55+J68</f>
        <v>44033589.53</v>
      </c>
      <c r="K51" s="94">
        <f>K52+K55+K68</f>
        <v>0</v>
      </c>
      <c r="L51" s="94">
        <f>L52+L55+L68</f>
        <v>10137301.8</v>
      </c>
      <c r="M51" s="440" t="e">
        <f>L51+#REF!</f>
        <v>#REF!</v>
      </c>
      <c r="N51" s="439"/>
    </row>
    <row r="52" spans="1:14" ht="15.75">
      <c r="A52" s="234" t="s">
        <v>686</v>
      </c>
      <c r="B52" s="23" t="s">
        <v>154</v>
      </c>
      <c r="C52" s="23" t="s">
        <v>685</v>
      </c>
      <c r="D52" s="23"/>
      <c r="E52" s="23"/>
      <c r="F52" s="23"/>
      <c r="G52" s="23"/>
      <c r="H52" s="23"/>
      <c r="I52" s="87"/>
      <c r="J52" s="94">
        <f>SUM(J53:J54)</f>
        <v>201431.02</v>
      </c>
      <c r="K52" s="94">
        <f>SUM(K53:K54)</f>
        <v>0</v>
      </c>
      <c r="L52" s="94">
        <f>SUM(L53:L54)</f>
        <v>219664</v>
      </c>
      <c r="M52" s="440" t="e">
        <f>L52+#REF!</f>
        <v>#REF!</v>
      </c>
      <c r="N52" s="439"/>
    </row>
    <row r="53" spans="1:15" ht="96.75" customHeight="1">
      <c r="A53" s="63" t="s">
        <v>1544</v>
      </c>
      <c r="B53" s="22" t="s">
        <v>154</v>
      </c>
      <c r="C53" s="22" t="s">
        <v>685</v>
      </c>
      <c r="D53" s="22" t="s">
        <v>163</v>
      </c>
      <c r="E53" s="22" t="s">
        <v>119</v>
      </c>
      <c r="F53" s="22" t="s">
        <v>499</v>
      </c>
      <c r="G53" s="133" t="s">
        <v>687</v>
      </c>
      <c r="H53" s="22" t="s">
        <v>165</v>
      </c>
      <c r="I53" s="137"/>
      <c r="J53" s="235">
        <v>61039.02</v>
      </c>
      <c r="K53" s="200"/>
      <c r="L53" s="235">
        <v>79272</v>
      </c>
      <c r="M53" s="440" t="e">
        <f>L53+#REF!</f>
        <v>#REF!</v>
      </c>
      <c r="N53" s="439"/>
      <c r="O53" s="440"/>
    </row>
    <row r="54" spans="1:14" ht="96.75" customHeight="1">
      <c r="A54" s="63" t="s">
        <v>611</v>
      </c>
      <c r="B54" s="21" t="s">
        <v>154</v>
      </c>
      <c r="C54" s="21" t="s">
        <v>685</v>
      </c>
      <c r="D54" s="21" t="s">
        <v>163</v>
      </c>
      <c r="E54" s="21" t="s">
        <v>119</v>
      </c>
      <c r="F54" s="21" t="s">
        <v>499</v>
      </c>
      <c r="G54" s="133" t="s">
        <v>746</v>
      </c>
      <c r="H54" s="21" t="s">
        <v>165</v>
      </c>
      <c r="I54" s="85"/>
      <c r="J54" s="235">
        <v>140392</v>
      </c>
      <c r="K54" s="200"/>
      <c r="L54" s="235">
        <v>140392</v>
      </c>
      <c r="M54" s="440" t="e">
        <f>L54+#REF!</f>
        <v>#REF!</v>
      </c>
      <c r="N54" s="439"/>
    </row>
    <row r="55" spans="1:14" ht="15.75">
      <c r="A55" s="234" t="s">
        <v>56</v>
      </c>
      <c r="B55" s="23" t="s">
        <v>154</v>
      </c>
      <c r="C55" s="23" t="s">
        <v>100</v>
      </c>
      <c r="D55" s="23"/>
      <c r="E55" s="23"/>
      <c r="F55" s="23"/>
      <c r="G55" s="23"/>
      <c r="H55" s="23"/>
      <c r="I55" s="70" t="e">
        <f>I56+#REF!+#REF!+#REF!</f>
        <v>#REF!</v>
      </c>
      <c r="J55" s="24">
        <f>SUM(J56:J67)</f>
        <v>43028567.8</v>
      </c>
      <c r="K55" s="24">
        <f>SUM(K56:K67)</f>
        <v>0</v>
      </c>
      <c r="L55" s="24">
        <f>SUM(L56:L67)</f>
        <v>9159637.8</v>
      </c>
      <c r="M55" s="440" t="e">
        <f>L55+#REF!</f>
        <v>#REF!</v>
      </c>
      <c r="N55" s="439"/>
    </row>
    <row r="56" spans="1:14" ht="63">
      <c r="A56" s="220" t="s">
        <v>905</v>
      </c>
      <c r="B56" s="22" t="s">
        <v>154</v>
      </c>
      <c r="C56" s="22" t="s">
        <v>100</v>
      </c>
      <c r="D56" s="22" t="s">
        <v>242</v>
      </c>
      <c r="E56" s="22" t="s">
        <v>69</v>
      </c>
      <c r="F56" s="22" t="s">
        <v>70</v>
      </c>
      <c r="G56" s="133" t="s">
        <v>504</v>
      </c>
      <c r="H56" s="22" t="s">
        <v>165</v>
      </c>
      <c r="I56" s="86">
        <v>-71.6</v>
      </c>
      <c r="J56" s="235">
        <f>3105606.06-941354.1</f>
        <v>2164251.96</v>
      </c>
      <c r="K56" s="200"/>
      <c r="L56" s="235">
        <f>3105606.06-941354.1</f>
        <v>2164251.96</v>
      </c>
      <c r="M56" s="440" t="e">
        <f>L56+#REF!</f>
        <v>#REF!</v>
      </c>
      <c r="N56" s="439"/>
    </row>
    <row r="57" spans="1:14" ht="51" customHeight="1">
      <c r="A57" s="220" t="s">
        <v>906</v>
      </c>
      <c r="B57" s="22" t="s">
        <v>154</v>
      </c>
      <c r="C57" s="22" t="s">
        <v>100</v>
      </c>
      <c r="D57" s="22" t="s">
        <v>242</v>
      </c>
      <c r="E57" s="22" t="s">
        <v>69</v>
      </c>
      <c r="F57" s="22" t="s">
        <v>70</v>
      </c>
      <c r="G57" s="133" t="s">
        <v>952</v>
      </c>
      <c r="H57" s="22" t="s">
        <v>165</v>
      </c>
      <c r="I57" s="86"/>
      <c r="J57" s="235">
        <v>4494799.24</v>
      </c>
      <c r="K57" s="200"/>
      <c r="L57" s="235">
        <v>4494799.24</v>
      </c>
      <c r="M57" s="440" t="e">
        <f>L57+#REF!</f>
        <v>#REF!</v>
      </c>
      <c r="N57" s="439"/>
    </row>
    <row r="58" spans="1:14" ht="48.75" customHeight="1">
      <c r="A58" s="220" t="s">
        <v>1246</v>
      </c>
      <c r="B58" s="22" t="s">
        <v>154</v>
      </c>
      <c r="C58" s="22" t="s">
        <v>100</v>
      </c>
      <c r="D58" s="22" t="s">
        <v>242</v>
      </c>
      <c r="E58" s="22" t="s">
        <v>69</v>
      </c>
      <c r="F58" s="22" t="s">
        <v>70</v>
      </c>
      <c r="G58" s="133" t="s">
        <v>952</v>
      </c>
      <c r="H58" s="22" t="s">
        <v>974</v>
      </c>
      <c r="I58" s="86"/>
      <c r="J58" s="235">
        <v>349232.5</v>
      </c>
      <c r="K58" s="200"/>
      <c r="L58" s="235">
        <v>349232.5</v>
      </c>
      <c r="M58" s="440" t="e">
        <f>L58+#REF!</f>
        <v>#REF!</v>
      </c>
      <c r="N58" s="439"/>
    </row>
    <row r="59" spans="1:14" ht="47.25">
      <c r="A59" s="220" t="s">
        <v>922</v>
      </c>
      <c r="B59" s="22" t="s">
        <v>154</v>
      </c>
      <c r="C59" s="22" t="s">
        <v>100</v>
      </c>
      <c r="D59" s="22" t="s">
        <v>242</v>
      </c>
      <c r="E59" s="22" t="s">
        <v>69</v>
      </c>
      <c r="F59" s="22" t="s">
        <v>70</v>
      </c>
      <c r="G59" s="133" t="s">
        <v>953</v>
      </c>
      <c r="H59" s="22" t="s">
        <v>165</v>
      </c>
      <c r="I59" s="86"/>
      <c r="J59" s="235">
        <v>0</v>
      </c>
      <c r="K59" s="200"/>
      <c r="L59" s="235">
        <v>0</v>
      </c>
      <c r="M59" s="440" t="e">
        <f>L59+#REF!</f>
        <v>#REF!</v>
      </c>
      <c r="N59" s="439"/>
    </row>
    <row r="60" spans="1:14" ht="47.25">
      <c r="A60" s="220" t="s">
        <v>989</v>
      </c>
      <c r="B60" s="22" t="s">
        <v>154</v>
      </c>
      <c r="C60" s="22" t="s">
        <v>100</v>
      </c>
      <c r="D60" s="22" t="s">
        <v>242</v>
      </c>
      <c r="E60" s="22" t="s">
        <v>69</v>
      </c>
      <c r="F60" s="22" t="s">
        <v>70</v>
      </c>
      <c r="G60" s="133" t="s">
        <v>954</v>
      </c>
      <c r="H60" s="22" t="s">
        <v>165</v>
      </c>
      <c r="I60" s="86"/>
      <c r="J60" s="235">
        <v>140000</v>
      </c>
      <c r="K60" s="200"/>
      <c r="L60" s="235">
        <v>140000</v>
      </c>
      <c r="M60" s="440" t="e">
        <f>L60+#REF!</f>
        <v>#REF!</v>
      </c>
      <c r="N60" s="439"/>
    </row>
    <row r="61" spans="1:14" ht="84" customHeight="1">
      <c r="A61" s="220" t="s">
        <v>1226</v>
      </c>
      <c r="B61" s="22" t="s">
        <v>154</v>
      </c>
      <c r="C61" s="22" t="s">
        <v>100</v>
      </c>
      <c r="D61" s="22" t="s">
        <v>242</v>
      </c>
      <c r="E61" s="22" t="s">
        <v>69</v>
      </c>
      <c r="F61" s="22" t="s">
        <v>70</v>
      </c>
      <c r="G61" s="133" t="s">
        <v>1228</v>
      </c>
      <c r="H61" s="22" t="s">
        <v>165</v>
      </c>
      <c r="I61" s="86"/>
      <c r="J61" s="235"/>
      <c r="K61" s="200"/>
      <c r="L61" s="235"/>
      <c r="M61" s="440" t="e">
        <f>L61+#REF!</f>
        <v>#REF!</v>
      </c>
      <c r="N61" s="439"/>
    </row>
    <row r="62" spans="1:14" ht="129" customHeight="1">
      <c r="A62" s="248" t="s">
        <v>753</v>
      </c>
      <c r="B62" s="133" t="s">
        <v>154</v>
      </c>
      <c r="C62" s="133" t="s">
        <v>100</v>
      </c>
      <c r="D62" s="133" t="s">
        <v>242</v>
      </c>
      <c r="E62" s="133" t="s">
        <v>69</v>
      </c>
      <c r="F62" s="133" t="s">
        <v>70</v>
      </c>
      <c r="G62" s="133" t="s">
        <v>752</v>
      </c>
      <c r="H62" s="133" t="s">
        <v>53</v>
      </c>
      <c r="I62" s="164"/>
      <c r="J62" s="235">
        <f>1000000+941354.1</f>
        <v>1941354.1</v>
      </c>
      <c r="K62" s="205"/>
      <c r="L62" s="235">
        <f>1000000+941354.1</f>
        <v>1941354.1</v>
      </c>
      <c r="M62" s="440" t="e">
        <f>L62+#REF!</f>
        <v>#REF!</v>
      </c>
      <c r="N62" s="439"/>
    </row>
    <row r="63" spans="1:15" ht="48.75" customHeight="1">
      <c r="A63" s="220" t="s">
        <v>907</v>
      </c>
      <c r="B63" s="22" t="s">
        <v>154</v>
      </c>
      <c r="C63" s="22" t="s">
        <v>100</v>
      </c>
      <c r="D63" s="22" t="s">
        <v>242</v>
      </c>
      <c r="E63" s="22" t="s">
        <v>60</v>
      </c>
      <c r="F63" s="22" t="s">
        <v>70</v>
      </c>
      <c r="G63" s="133" t="s">
        <v>633</v>
      </c>
      <c r="H63" s="22" t="s">
        <v>165</v>
      </c>
      <c r="I63" s="86"/>
      <c r="J63" s="235">
        <v>58151.29</v>
      </c>
      <c r="K63" s="200"/>
      <c r="L63" s="235">
        <v>50000</v>
      </c>
      <c r="M63" s="440" t="e">
        <f>L63+#REF!</f>
        <v>#REF!</v>
      </c>
      <c r="N63" s="439"/>
      <c r="O63" s="440"/>
    </row>
    <row r="64" spans="1:14" ht="78.75">
      <c r="A64" s="220" t="s">
        <v>1135</v>
      </c>
      <c r="B64" s="22" t="s">
        <v>154</v>
      </c>
      <c r="C64" s="22" t="s">
        <v>100</v>
      </c>
      <c r="D64" s="22" t="s">
        <v>242</v>
      </c>
      <c r="E64" s="22" t="s">
        <v>233</v>
      </c>
      <c r="F64" s="22" t="s">
        <v>70</v>
      </c>
      <c r="G64" s="133" t="s">
        <v>1137</v>
      </c>
      <c r="H64" s="22" t="s">
        <v>165</v>
      </c>
      <c r="I64" s="86"/>
      <c r="J64" s="235">
        <v>0</v>
      </c>
      <c r="K64" s="200"/>
      <c r="L64" s="235">
        <v>0</v>
      </c>
      <c r="M64" s="440" t="e">
        <f>L64+#REF!</f>
        <v>#REF!</v>
      </c>
      <c r="N64" s="439"/>
    </row>
    <row r="65" spans="1:15" ht="95.25" customHeight="1">
      <c r="A65" s="220" t="s">
        <v>1136</v>
      </c>
      <c r="B65" s="22" t="s">
        <v>154</v>
      </c>
      <c r="C65" s="22" t="s">
        <v>100</v>
      </c>
      <c r="D65" s="22" t="s">
        <v>242</v>
      </c>
      <c r="E65" s="22" t="s">
        <v>233</v>
      </c>
      <c r="F65" s="22" t="s">
        <v>70</v>
      </c>
      <c r="G65" s="133" t="s">
        <v>1138</v>
      </c>
      <c r="H65" s="22" t="s">
        <v>165</v>
      </c>
      <c r="I65" s="86"/>
      <c r="J65" s="235">
        <v>11848.71</v>
      </c>
      <c r="K65" s="200"/>
      <c r="L65" s="235">
        <v>20000</v>
      </c>
      <c r="M65" s="440" t="e">
        <f>L65+#REF!</f>
        <v>#REF!</v>
      </c>
      <c r="N65" s="439"/>
      <c r="O65" s="440"/>
    </row>
    <row r="66" spans="1:14" ht="47.25" customHeight="1">
      <c r="A66" s="222" t="s">
        <v>1460</v>
      </c>
      <c r="B66" s="22" t="s">
        <v>154</v>
      </c>
      <c r="C66" s="22" t="s">
        <v>100</v>
      </c>
      <c r="D66" s="22" t="s">
        <v>58</v>
      </c>
      <c r="E66" s="22" t="s">
        <v>69</v>
      </c>
      <c r="F66" s="22" t="s">
        <v>70</v>
      </c>
      <c r="G66" s="133" t="s">
        <v>1466</v>
      </c>
      <c r="H66" s="22" t="s">
        <v>974</v>
      </c>
      <c r="I66" s="86"/>
      <c r="J66" s="235">
        <v>33868930</v>
      </c>
      <c r="K66" s="200"/>
      <c r="L66" s="235"/>
      <c r="M66" s="440"/>
      <c r="N66" s="439"/>
    </row>
    <row r="67" spans="1:14" ht="94.5">
      <c r="A67" s="220" t="s">
        <v>1025</v>
      </c>
      <c r="B67" s="22" t="s">
        <v>154</v>
      </c>
      <c r="C67" s="22" t="s">
        <v>100</v>
      </c>
      <c r="D67" s="22" t="s">
        <v>242</v>
      </c>
      <c r="E67" s="22" t="s">
        <v>69</v>
      </c>
      <c r="F67" s="22" t="s">
        <v>70</v>
      </c>
      <c r="G67" s="133" t="s">
        <v>1021</v>
      </c>
      <c r="H67" s="22" t="s">
        <v>165</v>
      </c>
      <c r="I67" s="86"/>
      <c r="J67" s="235"/>
      <c r="K67" s="200"/>
      <c r="L67" s="235"/>
      <c r="M67" s="440" t="e">
        <f>L67+#REF!</f>
        <v>#REF!</v>
      </c>
      <c r="N67" s="439"/>
    </row>
    <row r="68" spans="1:14" ht="15.75">
      <c r="A68" s="234" t="s">
        <v>101</v>
      </c>
      <c r="B68" s="23" t="s">
        <v>154</v>
      </c>
      <c r="C68" s="23" t="s">
        <v>102</v>
      </c>
      <c r="D68" s="23"/>
      <c r="E68" s="23"/>
      <c r="F68" s="23"/>
      <c r="G68" s="23"/>
      <c r="H68" s="23"/>
      <c r="I68" s="70">
        <f>SUM(I69:I72)</f>
        <v>-456</v>
      </c>
      <c r="J68" s="24">
        <f>SUM(J69:J76)</f>
        <v>803590.71</v>
      </c>
      <c r="K68" s="24">
        <f>SUM(K69:K76)</f>
        <v>0</v>
      </c>
      <c r="L68" s="24">
        <f>SUM(L69:L76)</f>
        <v>758000</v>
      </c>
      <c r="M68" s="440" t="e">
        <f>L68+#REF!</f>
        <v>#REF!</v>
      </c>
      <c r="N68" s="439"/>
    </row>
    <row r="69" spans="1:14" ht="78.75" customHeight="1">
      <c r="A69" s="69" t="s">
        <v>590</v>
      </c>
      <c r="B69" s="22" t="s">
        <v>154</v>
      </c>
      <c r="C69" s="22" t="s">
        <v>102</v>
      </c>
      <c r="D69" s="22" t="s">
        <v>70</v>
      </c>
      <c r="E69" s="22" t="s">
        <v>60</v>
      </c>
      <c r="F69" s="22" t="s">
        <v>70</v>
      </c>
      <c r="G69" s="133" t="s">
        <v>505</v>
      </c>
      <c r="H69" s="22" t="s">
        <v>165</v>
      </c>
      <c r="I69" s="86">
        <v>-456</v>
      </c>
      <c r="J69" s="235">
        <v>345590.71</v>
      </c>
      <c r="K69" s="200"/>
      <c r="L69" s="235">
        <v>300000</v>
      </c>
      <c r="M69" s="440" t="e">
        <f>L69+#REF!</f>
        <v>#REF!</v>
      </c>
      <c r="N69" s="439"/>
    </row>
    <row r="70" spans="1:14" ht="47.25">
      <c r="A70" s="63" t="s">
        <v>613</v>
      </c>
      <c r="B70" s="21" t="s">
        <v>154</v>
      </c>
      <c r="C70" s="21" t="s">
        <v>102</v>
      </c>
      <c r="D70" s="21" t="s">
        <v>57</v>
      </c>
      <c r="E70" s="21" t="s">
        <v>69</v>
      </c>
      <c r="F70" s="21" t="s">
        <v>70</v>
      </c>
      <c r="G70" s="133" t="s">
        <v>506</v>
      </c>
      <c r="H70" s="21" t="s">
        <v>165</v>
      </c>
      <c r="I70" s="85"/>
      <c r="J70" s="235">
        <v>10000</v>
      </c>
      <c r="K70" s="200"/>
      <c r="L70" s="235">
        <v>10000</v>
      </c>
      <c r="M70" s="440" t="e">
        <f>L70+#REF!</f>
        <v>#REF!</v>
      </c>
      <c r="N70" s="439"/>
    </row>
    <row r="71" spans="1:14" ht="51.75" customHeight="1">
      <c r="A71" s="63" t="s">
        <v>1387</v>
      </c>
      <c r="B71" s="22" t="s">
        <v>154</v>
      </c>
      <c r="C71" s="22" t="s">
        <v>102</v>
      </c>
      <c r="D71" s="22" t="s">
        <v>57</v>
      </c>
      <c r="E71" s="22" t="s">
        <v>69</v>
      </c>
      <c r="F71" s="22" t="s">
        <v>70</v>
      </c>
      <c r="G71" s="133" t="s">
        <v>507</v>
      </c>
      <c r="H71" s="22" t="s">
        <v>165</v>
      </c>
      <c r="I71" s="86"/>
      <c r="J71" s="235">
        <v>20000</v>
      </c>
      <c r="K71" s="200"/>
      <c r="L71" s="235">
        <v>20000</v>
      </c>
      <c r="M71" s="440" t="e">
        <f>L71+#REF!</f>
        <v>#REF!</v>
      </c>
      <c r="N71" s="439"/>
    </row>
    <row r="72" spans="1:14" ht="63">
      <c r="A72" s="63" t="s">
        <v>601</v>
      </c>
      <c r="B72" s="22" t="s">
        <v>154</v>
      </c>
      <c r="C72" s="22" t="s">
        <v>102</v>
      </c>
      <c r="D72" s="22" t="s">
        <v>57</v>
      </c>
      <c r="E72" s="22" t="s">
        <v>69</v>
      </c>
      <c r="F72" s="22" t="s">
        <v>70</v>
      </c>
      <c r="G72" s="133" t="s">
        <v>508</v>
      </c>
      <c r="H72" s="22" t="s">
        <v>165</v>
      </c>
      <c r="I72" s="86"/>
      <c r="J72" s="235"/>
      <c r="K72" s="200"/>
      <c r="L72" s="235"/>
      <c r="M72" s="440" t="e">
        <f>L72+#REF!</f>
        <v>#REF!</v>
      </c>
      <c r="N72" s="439"/>
    </row>
    <row r="73" spans="1:14" ht="47.25">
      <c r="A73" s="63" t="s">
        <v>627</v>
      </c>
      <c r="B73" s="22" t="s">
        <v>154</v>
      </c>
      <c r="C73" s="22" t="s">
        <v>102</v>
      </c>
      <c r="D73" s="22" t="s">
        <v>57</v>
      </c>
      <c r="E73" s="22" t="s">
        <v>69</v>
      </c>
      <c r="F73" s="22" t="s">
        <v>120</v>
      </c>
      <c r="G73" s="133" t="s">
        <v>626</v>
      </c>
      <c r="H73" s="22" t="s">
        <v>166</v>
      </c>
      <c r="I73" s="86"/>
      <c r="J73" s="235">
        <v>258000</v>
      </c>
      <c r="K73" s="200"/>
      <c r="L73" s="235">
        <v>258000</v>
      </c>
      <c r="M73" s="440" t="e">
        <f>L73+#REF!</f>
        <v>#REF!</v>
      </c>
      <c r="N73" s="439"/>
    </row>
    <row r="74" spans="1:14" ht="129" customHeight="1">
      <c r="A74" s="63" t="s">
        <v>1388</v>
      </c>
      <c r="B74" s="22" t="s">
        <v>154</v>
      </c>
      <c r="C74" s="22" t="s">
        <v>102</v>
      </c>
      <c r="D74" s="22" t="s">
        <v>57</v>
      </c>
      <c r="E74" s="22" t="s">
        <v>69</v>
      </c>
      <c r="F74" s="22" t="s">
        <v>120</v>
      </c>
      <c r="G74" s="133" t="s">
        <v>955</v>
      </c>
      <c r="H74" s="22" t="s">
        <v>166</v>
      </c>
      <c r="I74" s="86"/>
      <c r="J74" s="235">
        <v>170000</v>
      </c>
      <c r="K74" s="200"/>
      <c r="L74" s="235">
        <v>170000</v>
      </c>
      <c r="M74" s="440" t="e">
        <f>L74+#REF!</f>
        <v>#REF!</v>
      </c>
      <c r="N74" s="439"/>
    </row>
    <row r="75" spans="1:14" ht="80.25" customHeight="1">
      <c r="A75" s="63" t="s">
        <v>1252</v>
      </c>
      <c r="B75" s="22" t="s">
        <v>154</v>
      </c>
      <c r="C75" s="22" t="s">
        <v>102</v>
      </c>
      <c r="D75" s="22" t="s">
        <v>57</v>
      </c>
      <c r="E75" s="22" t="s">
        <v>60</v>
      </c>
      <c r="F75" s="22" t="s">
        <v>70</v>
      </c>
      <c r="G75" s="133" t="s">
        <v>1248</v>
      </c>
      <c r="H75" s="22" t="s">
        <v>165</v>
      </c>
      <c r="I75" s="86"/>
      <c r="J75" s="235">
        <v>0</v>
      </c>
      <c r="K75" s="200"/>
      <c r="L75" s="235">
        <v>0</v>
      </c>
      <c r="M75" s="440" t="e">
        <f>L75+#REF!</f>
        <v>#REF!</v>
      </c>
      <c r="N75" s="439"/>
    </row>
    <row r="76" spans="1:14" ht="97.5" customHeight="1">
      <c r="A76" s="63" t="s">
        <v>1253</v>
      </c>
      <c r="B76" s="22" t="s">
        <v>154</v>
      </c>
      <c r="C76" s="22" t="s">
        <v>102</v>
      </c>
      <c r="D76" s="22" t="s">
        <v>57</v>
      </c>
      <c r="E76" s="22" t="s">
        <v>60</v>
      </c>
      <c r="F76" s="22" t="s">
        <v>70</v>
      </c>
      <c r="G76" s="133" t="s">
        <v>1249</v>
      </c>
      <c r="H76" s="22" t="s">
        <v>165</v>
      </c>
      <c r="I76" s="86"/>
      <c r="J76" s="235">
        <v>0</v>
      </c>
      <c r="K76" s="200"/>
      <c r="L76" s="235">
        <v>0</v>
      </c>
      <c r="M76" s="440" t="e">
        <f>L76+#REF!</f>
        <v>#REF!</v>
      </c>
      <c r="N76" s="439"/>
    </row>
    <row r="77" spans="1:14" ht="15.75">
      <c r="A77" s="234" t="s">
        <v>37</v>
      </c>
      <c r="B77" s="23" t="s">
        <v>154</v>
      </c>
      <c r="C77" s="23" t="s">
        <v>38</v>
      </c>
      <c r="D77" s="23"/>
      <c r="E77" s="23"/>
      <c r="F77" s="23"/>
      <c r="G77" s="23"/>
      <c r="H77" s="23"/>
      <c r="I77" s="24" t="e">
        <f>I78+I84</f>
        <v>#REF!</v>
      </c>
      <c r="J77" s="24">
        <f>J78+J84+J89</f>
        <v>31134650.51</v>
      </c>
      <c r="K77" s="24">
        <f>K78+K84+K89</f>
        <v>0</v>
      </c>
      <c r="L77" s="24">
        <f>L78+L84+L89</f>
        <v>13509993.58</v>
      </c>
      <c r="M77" s="440" t="e">
        <f>L77+#REF!</f>
        <v>#REF!</v>
      </c>
      <c r="N77" s="439"/>
    </row>
    <row r="78" spans="1:14" ht="15.75">
      <c r="A78" s="236" t="s">
        <v>134</v>
      </c>
      <c r="B78" s="30">
        <v>900</v>
      </c>
      <c r="C78" s="31" t="s">
        <v>135</v>
      </c>
      <c r="D78" s="31"/>
      <c r="E78" s="31"/>
      <c r="F78" s="31"/>
      <c r="G78" s="31"/>
      <c r="H78" s="31"/>
      <c r="I78" s="88" t="e">
        <f>#REF!+#REF!</f>
        <v>#REF!</v>
      </c>
      <c r="J78" s="95">
        <f>SUM(J79:J83)</f>
        <v>3375354.95</v>
      </c>
      <c r="K78" s="95">
        <f>SUM(K79:K83)</f>
        <v>0</v>
      </c>
      <c r="L78" s="95">
        <f>SUM(L79:L83)</f>
        <v>2978103.62</v>
      </c>
      <c r="M78" s="440" t="e">
        <f>L78+#REF!</f>
        <v>#REF!</v>
      </c>
      <c r="N78" s="439"/>
    </row>
    <row r="79" spans="1:14" ht="47.25">
      <c r="A79" s="63" t="s">
        <v>645</v>
      </c>
      <c r="B79" s="65">
        <v>900</v>
      </c>
      <c r="C79" s="66" t="s">
        <v>135</v>
      </c>
      <c r="D79" s="66" t="s">
        <v>61</v>
      </c>
      <c r="E79" s="66" t="s">
        <v>144</v>
      </c>
      <c r="F79" s="66" t="s">
        <v>70</v>
      </c>
      <c r="G79" s="247" t="s">
        <v>680</v>
      </c>
      <c r="H79" s="66" t="s">
        <v>165</v>
      </c>
      <c r="I79" s="89"/>
      <c r="J79" s="235">
        <v>1632824.9300000002</v>
      </c>
      <c r="K79" s="200"/>
      <c r="L79" s="235">
        <v>1235573.6</v>
      </c>
      <c r="M79" s="440" t="e">
        <f>L79+#REF!</f>
        <v>#REF!</v>
      </c>
      <c r="N79" s="439"/>
    </row>
    <row r="80" spans="1:14" ht="63">
      <c r="A80" s="63" t="s">
        <v>1058</v>
      </c>
      <c r="B80" s="65">
        <v>900</v>
      </c>
      <c r="C80" s="66" t="s">
        <v>135</v>
      </c>
      <c r="D80" s="66" t="s">
        <v>61</v>
      </c>
      <c r="E80" s="66" t="s">
        <v>144</v>
      </c>
      <c r="F80" s="66" t="s">
        <v>70</v>
      </c>
      <c r="G80" s="247" t="s">
        <v>1057</v>
      </c>
      <c r="H80" s="66" t="s">
        <v>165</v>
      </c>
      <c r="I80" s="89"/>
      <c r="J80" s="235">
        <v>1546853.1</v>
      </c>
      <c r="K80" s="200"/>
      <c r="L80" s="235">
        <v>1546853.1</v>
      </c>
      <c r="M80" s="440" t="e">
        <f>L80+#REF!</f>
        <v>#REF!</v>
      </c>
      <c r="N80" s="439"/>
    </row>
    <row r="81" spans="1:14" ht="63">
      <c r="A81" s="158" t="s">
        <v>969</v>
      </c>
      <c r="B81" s="65">
        <v>900</v>
      </c>
      <c r="C81" s="66" t="s">
        <v>135</v>
      </c>
      <c r="D81" s="66" t="s">
        <v>61</v>
      </c>
      <c r="E81" s="66" t="s">
        <v>971</v>
      </c>
      <c r="F81" s="66" t="s">
        <v>70</v>
      </c>
      <c r="G81" s="247" t="s">
        <v>972</v>
      </c>
      <c r="H81" s="66" t="s">
        <v>165</v>
      </c>
      <c r="I81" s="89"/>
      <c r="J81" s="235"/>
      <c r="K81" s="200"/>
      <c r="L81" s="235"/>
      <c r="M81" s="440" t="e">
        <f>L81+#REF!</f>
        <v>#REF!</v>
      </c>
      <c r="N81" s="439"/>
    </row>
    <row r="82" spans="1:14" ht="78.75">
      <c r="A82" s="158" t="s">
        <v>1063</v>
      </c>
      <c r="B82" s="65">
        <v>900</v>
      </c>
      <c r="C82" s="66" t="s">
        <v>135</v>
      </c>
      <c r="D82" s="66" t="s">
        <v>61</v>
      </c>
      <c r="E82" s="66" t="s">
        <v>144</v>
      </c>
      <c r="F82" s="66" t="s">
        <v>70</v>
      </c>
      <c r="G82" s="247" t="s">
        <v>1133</v>
      </c>
      <c r="H82" s="66" t="s">
        <v>166</v>
      </c>
      <c r="I82" s="89"/>
      <c r="J82" s="235">
        <v>195676.92</v>
      </c>
      <c r="K82" s="200"/>
      <c r="L82" s="235">
        <v>195676.92</v>
      </c>
      <c r="M82" s="440" t="e">
        <f>L82+#REF!</f>
        <v>#REF!</v>
      </c>
      <c r="N82" s="439"/>
    </row>
    <row r="83" spans="1:14" ht="51" customHeight="1">
      <c r="A83" s="158" t="s">
        <v>1010</v>
      </c>
      <c r="B83" s="65">
        <v>900</v>
      </c>
      <c r="C83" s="66" t="s">
        <v>135</v>
      </c>
      <c r="D83" s="66" t="s">
        <v>61</v>
      </c>
      <c r="E83" s="66" t="s">
        <v>971</v>
      </c>
      <c r="F83" s="66" t="s">
        <v>70</v>
      </c>
      <c r="G83" s="247" t="s">
        <v>1011</v>
      </c>
      <c r="H83" s="66" t="s">
        <v>165</v>
      </c>
      <c r="I83" s="89"/>
      <c r="J83" s="235"/>
      <c r="K83" s="200"/>
      <c r="L83" s="235"/>
      <c r="M83" s="440" t="e">
        <f>L83+#REF!</f>
        <v>#REF!</v>
      </c>
      <c r="N83" s="439"/>
    </row>
    <row r="84" spans="1:14" ht="15.75">
      <c r="A84" s="234" t="s">
        <v>136</v>
      </c>
      <c r="B84" s="23" t="s">
        <v>154</v>
      </c>
      <c r="C84" s="23" t="s">
        <v>137</v>
      </c>
      <c r="D84" s="23"/>
      <c r="E84" s="23"/>
      <c r="F84" s="23"/>
      <c r="G84" s="23"/>
      <c r="H84" s="23"/>
      <c r="I84" s="24" t="e">
        <f>I85+#REF!+#REF!+#REF!+#REF!+#REF!</f>
        <v>#REF!</v>
      </c>
      <c r="J84" s="24">
        <f>SUM(J85:J88)</f>
        <v>11147990.33</v>
      </c>
      <c r="K84" s="24">
        <f>SUM(K85:K88)</f>
        <v>0</v>
      </c>
      <c r="L84" s="24">
        <f>SUM(L85:L88)</f>
        <v>2076874.96</v>
      </c>
      <c r="M84" s="440" t="e">
        <f>L84+#REF!</f>
        <v>#REF!</v>
      </c>
      <c r="N84" s="439"/>
    </row>
    <row r="85" spans="1:14" ht="51" customHeight="1">
      <c r="A85" s="64" t="s">
        <v>602</v>
      </c>
      <c r="B85" s="22" t="s">
        <v>154</v>
      </c>
      <c r="C85" s="22" t="s">
        <v>137</v>
      </c>
      <c r="D85" s="22" t="s">
        <v>61</v>
      </c>
      <c r="E85" s="22" t="s">
        <v>69</v>
      </c>
      <c r="F85" s="22" t="s">
        <v>70</v>
      </c>
      <c r="G85" s="133" t="s">
        <v>509</v>
      </c>
      <c r="H85" s="22" t="s">
        <v>165</v>
      </c>
      <c r="I85" s="86">
        <v>-220</v>
      </c>
      <c r="J85" s="97">
        <v>1959694.96</v>
      </c>
      <c r="K85" s="200"/>
      <c r="L85" s="97">
        <v>1959694.96</v>
      </c>
      <c r="M85" s="440" t="e">
        <f>L85+#REF!</f>
        <v>#REF!</v>
      </c>
      <c r="N85" s="439"/>
    </row>
    <row r="86" spans="1:14" ht="65.25" customHeight="1">
      <c r="A86" s="221" t="s">
        <v>1537</v>
      </c>
      <c r="B86" s="22" t="s">
        <v>154</v>
      </c>
      <c r="C86" s="22" t="s">
        <v>137</v>
      </c>
      <c r="D86" s="22" t="s">
        <v>58</v>
      </c>
      <c r="E86" s="22" t="s">
        <v>69</v>
      </c>
      <c r="F86" s="22" t="s">
        <v>70</v>
      </c>
      <c r="G86" s="133" t="s">
        <v>1547</v>
      </c>
      <c r="H86" s="22" t="s">
        <v>974</v>
      </c>
      <c r="I86" s="86"/>
      <c r="J86" s="135">
        <v>3569380.02</v>
      </c>
      <c r="K86" s="200"/>
      <c r="L86" s="97"/>
      <c r="M86" s="440"/>
      <c r="N86" s="439"/>
    </row>
    <row r="87" spans="1:14" ht="81.75" customHeight="1">
      <c r="A87" s="221" t="s">
        <v>1538</v>
      </c>
      <c r="B87" s="22" t="s">
        <v>154</v>
      </c>
      <c r="C87" s="22" t="s">
        <v>137</v>
      </c>
      <c r="D87" s="22" t="s">
        <v>61</v>
      </c>
      <c r="E87" s="22" t="s">
        <v>69</v>
      </c>
      <c r="F87" s="22" t="s">
        <v>70</v>
      </c>
      <c r="G87" s="133" t="s">
        <v>1548</v>
      </c>
      <c r="H87" s="22" t="s">
        <v>974</v>
      </c>
      <c r="I87" s="86"/>
      <c r="J87" s="135">
        <v>5501735.35</v>
      </c>
      <c r="K87" s="200"/>
      <c r="L87" s="97"/>
      <c r="M87" s="440"/>
      <c r="N87" s="439"/>
    </row>
    <row r="88" spans="1:14" ht="66.75" customHeight="1">
      <c r="A88" s="64" t="s">
        <v>610</v>
      </c>
      <c r="B88" s="22" t="s">
        <v>154</v>
      </c>
      <c r="C88" s="22" t="s">
        <v>137</v>
      </c>
      <c r="D88" s="22" t="s">
        <v>163</v>
      </c>
      <c r="E88" s="22" t="s">
        <v>119</v>
      </c>
      <c r="F88" s="22" t="s">
        <v>499</v>
      </c>
      <c r="G88" s="133" t="s">
        <v>510</v>
      </c>
      <c r="H88" s="22" t="s">
        <v>165</v>
      </c>
      <c r="I88" s="86"/>
      <c r="J88" s="97">
        <v>117180</v>
      </c>
      <c r="K88" s="200"/>
      <c r="L88" s="97">
        <v>117180</v>
      </c>
      <c r="M88" s="440" t="e">
        <f>L88+#REF!</f>
        <v>#REF!</v>
      </c>
      <c r="N88" s="439"/>
    </row>
    <row r="89" spans="1:14" ht="15.75">
      <c r="A89" s="234" t="s">
        <v>647</v>
      </c>
      <c r="B89" s="23" t="s">
        <v>154</v>
      </c>
      <c r="C89" s="23" t="s">
        <v>646</v>
      </c>
      <c r="D89" s="23"/>
      <c r="E89" s="23"/>
      <c r="F89" s="23"/>
      <c r="G89" s="23"/>
      <c r="H89" s="23"/>
      <c r="I89" s="24" t="e">
        <f>#REF!+#REF!+#REF!+I103+#REF!+I105</f>
        <v>#REF!</v>
      </c>
      <c r="J89" s="24">
        <f>SUM(J90:J101)</f>
        <v>16611305.23</v>
      </c>
      <c r="K89" s="24">
        <f>SUM(K90:K101)</f>
        <v>0</v>
      </c>
      <c r="L89" s="24">
        <f>SUM(L90:L101)</f>
        <v>8455015</v>
      </c>
      <c r="M89" s="440" t="e">
        <f>L89+#REF!</f>
        <v>#REF!</v>
      </c>
      <c r="N89" s="439"/>
    </row>
    <row r="90" spans="1:15" ht="65.25" customHeight="1">
      <c r="A90" s="64" t="s">
        <v>665</v>
      </c>
      <c r="B90" s="22" t="s">
        <v>154</v>
      </c>
      <c r="C90" s="22" t="s">
        <v>646</v>
      </c>
      <c r="D90" s="22" t="s">
        <v>61</v>
      </c>
      <c r="E90" s="22" t="s">
        <v>60</v>
      </c>
      <c r="F90" s="22" t="s">
        <v>70</v>
      </c>
      <c r="G90" s="133" t="s">
        <v>681</v>
      </c>
      <c r="H90" s="22" t="s">
        <v>165</v>
      </c>
      <c r="I90" s="86"/>
      <c r="J90" s="235">
        <v>915886.76</v>
      </c>
      <c r="K90" s="200"/>
      <c r="L90" s="235">
        <v>1761044.73</v>
      </c>
      <c r="M90" s="440" t="e">
        <f>L90+#REF!</f>
        <v>#REF!</v>
      </c>
      <c r="N90" s="439"/>
      <c r="O90" s="440"/>
    </row>
    <row r="91" spans="1:15" ht="65.25" customHeight="1">
      <c r="A91" s="64" t="s">
        <v>1258</v>
      </c>
      <c r="B91" s="22" t="s">
        <v>154</v>
      </c>
      <c r="C91" s="22" t="s">
        <v>646</v>
      </c>
      <c r="D91" s="22" t="s">
        <v>61</v>
      </c>
      <c r="E91" s="22" t="s">
        <v>60</v>
      </c>
      <c r="F91" s="22" t="s">
        <v>70</v>
      </c>
      <c r="G91" s="133" t="s">
        <v>681</v>
      </c>
      <c r="H91" s="22" t="s">
        <v>974</v>
      </c>
      <c r="I91" s="86"/>
      <c r="J91" s="235">
        <v>3152824.2199999997</v>
      </c>
      <c r="K91" s="200"/>
      <c r="L91" s="235"/>
      <c r="M91" s="440" t="e">
        <f>L91+#REF!</f>
        <v>#REF!</v>
      </c>
      <c r="N91" s="439"/>
      <c r="O91" s="440"/>
    </row>
    <row r="92" spans="1:15" ht="69.75" customHeight="1">
      <c r="A92" s="64" t="s">
        <v>652</v>
      </c>
      <c r="B92" s="22" t="s">
        <v>154</v>
      </c>
      <c r="C92" s="22" t="s">
        <v>646</v>
      </c>
      <c r="D92" s="22" t="s">
        <v>61</v>
      </c>
      <c r="E92" s="22" t="s">
        <v>60</v>
      </c>
      <c r="F92" s="22" t="s">
        <v>70</v>
      </c>
      <c r="G92" s="133" t="s">
        <v>682</v>
      </c>
      <c r="H92" s="22" t="s">
        <v>165</v>
      </c>
      <c r="I92" s="86"/>
      <c r="J92" s="235">
        <v>5159353.07</v>
      </c>
      <c r="K92" s="200"/>
      <c r="L92" s="235">
        <v>4353635.62</v>
      </c>
      <c r="M92" s="440" t="e">
        <f>L92+#REF!</f>
        <v>#REF!</v>
      </c>
      <c r="N92" s="439"/>
      <c r="O92" s="440"/>
    </row>
    <row r="93" spans="1:14" ht="64.5" customHeight="1">
      <c r="A93" s="64" t="s">
        <v>1199</v>
      </c>
      <c r="B93" s="22" t="s">
        <v>154</v>
      </c>
      <c r="C93" s="22" t="s">
        <v>646</v>
      </c>
      <c r="D93" s="22" t="s">
        <v>61</v>
      </c>
      <c r="E93" s="22" t="s">
        <v>60</v>
      </c>
      <c r="F93" s="22" t="s">
        <v>70</v>
      </c>
      <c r="G93" s="133" t="s">
        <v>682</v>
      </c>
      <c r="H93" s="22" t="s">
        <v>974</v>
      </c>
      <c r="I93" s="86"/>
      <c r="J93" s="235"/>
      <c r="K93" s="200"/>
      <c r="L93" s="235"/>
      <c r="M93" s="440" t="e">
        <f>L93+#REF!</f>
        <v>#REF!</v>
      </c>
      <c r="N93" s="439"/>
    </row>
    <row r="94" spans="1:14" ht="96" customHeight="1">
      <c r="A94" s="64" t="s">
        <v>1213</v>
      </c>
      <c r="B94" s="22" t="s">
        <v>154</v>
      </c>
      <c r="C94" s="22" t="s">
        <v>646</v>
      </c>
      <c r="D94" s="22" t="s">
        <v>61</v>
      </c>
      <c r="E94" s="22" t="s">
        <v>60</v>
      </c>
      <c r="F94" s="22" t="s">
        <v>70</v>
      </c>
      <c r="G94" s="133" t="s">
        <v>1214</v>
      </c>
      <c r="H94" s="22" t="s">
        <v>166</v>
      </c>
      <c r="I94" s="86"/>
      <c r="J94" s="235">
        <v>5000000</v>
      </c>
      <c r="K94" s="200"/>
      <c r="L94" s="235"/>
      <c r="M94" s="440" t="e">
        <f>L94+#REF!</f>
        <v>#REF!</v>
      </c>
      <c r="N94" s="199"/>
    </row>
    <row r="95" spans="1:14" ht="63.75" customHeight="1">
      <c r="A95" s="64" t="s">
        <v>1204</v>
      </c>
      <c r="B95" s="22" t="s">
        <v>154</v>
      </c>
      <c r="C95" s="22" t="s">
        <v>646</v>
      </c>
      <c r="D95" s="22" t="s">
        <v>61</v>
      </c>
      <c r="E95" s="22" t="s">
        <v>60</v>
      </c>
      <c r="F95" s="22" t="s">
        <v>70</v>
      </c>
      <c r="G95" s="133" t="s">
        <v>1207</v>
      </c>
      <c r="H95" s="22" t="s">
        <v>165</v>
      </c>
      <c r="I95" s="86"/>
      <c r="J95" s="235"/>
      <c r="K95" s="200"/>
      <c r="L95" s="235"/>
      <c r="M95" s="440" t="e">
        <f>L95+#REF!</f>
        <v>#REF!</v>
      </c>
      <c r="N95" s="439"/>
    </row>
    <row r="96" spans="1:14" ht="63.75" customHeight="1">
      <c r="A96" s="64" t="s">
        <v>1205</v>
      </c>
      <c r="B96" s="22" t="s">
        <v>154</v>
      </c>
      <c r="C96" s="22" t="s">
        <v>646</v>
      </c>
      <c r="D96" s="22" t="s">
        <v>61</v>
      </c>
      <c r="E96" s="22" t="s">
        <v>60</v>
      </c>
      <c r="F96" s="22" t="s">
        <v>70</v>
      </c>
      <c r="G96" s="133" t="s">
        <v>1208</v>
      </c>
      <c r="H96" s="22" t="s">
        <v>165</v>
      </c>
      <c r="I96" s="86"/>
      <c r="J96" s="235"/>
      <c r="K96" s="200"/>
      <c r="L96" s="235"/>
      <c r="M96" s="440" t="e">
        <f>L96+#REF!</f>
        <v>#REF!</v>
      </c>
      <c r="N96" s="439"/>
    </row>
    <row r="97" spans="1:14" ht="66" customHeight="1">
      <c r="A97" s="64" t="s">
        <v>1206</v>
      </c>
      <c r="B97" s="22" t="s">
        <v>154</v>
      </c>
      <c r="C97" s="22" t="s">
        <v>646</v>
      </c>
      <c r="D97" s="22" t="s">
        <v>61</v>
      </c>
      <c r="E97" s="22" t="s">
        <v>93</v>
      </c>
      <c r="F97" s="22" t="s">
        <v>70</v>
      </c>
      <c r="G97" s="133" t="s">
        <v>1209</v>
      </c>
      <c r="H97" s="22" t="s">
        <v>165</v>
      </c>
      <c r="I97" s="86"/>
      <c r="J97" s="32"/>
      <c r="K97" s="200"/>
      <c r="L97" s="32"/>
      <c r="M97" s="440" t="e">
        <f>L97+#REF!</f>
        <v>#REF!</v>
      </c>
      <c r="N97" s="439"/>
    </row>
    <row r="98" spans="1:14" ht="110.25">
      <c r="A98" s="325" t="s">
        <v>755</v>
      </c>
      <c r="B98" s="22" t="s">
        <v>154</v>
      </c>
      <c r="C98" s="22" t="s">
        <v>646</v>
      </c>
      <c r="D98" s="22" t="s">
        <v>61</v>
      </c>
      <c r="E98" s="22" t="s">
        <v>60</v>
      </c>
      <c r="F98" s="22" t="s">
        <v>70</v>
      </c>
      <c r="G98" s="133" t="s">
        <v>1338</v>
      </c>
      <c r="H98" s="22" t="s">
        <v>53</v>
      </c>
      <c r="I98" s="86"/>
      <c r="J98" s="97">
        <v>1320000</v>
      </c>
      <c r="K98" s="200"/>
      <c r="L98" s="97">
        <v>1320000</v>
      </c>
      <c r="M98" s="440" t="e">
        <f>L98+#REF!</f>
        <v>#REF!</v>
      </c>
      <c r="N98" s="439"/>
    </row>
    <row r="99" spans="1:14" ht="141.75" customHeight="1">
      <c r="A99" s="64" t="s">
        <v>1315</v>
      </c>
      <c r="B99" s="22" t="s">
        <v>154</v>
      </c>
      <c r="C99" s="22" t="s">
        <v>646</v>
      </c>
      <c r="D99" s="22" t="s">
        <v>163</v>
      </c>
      <c r="E99" s="22" t="s">
        <v>119</v>
      </c>
      <c r="F99" s="22" t="s">
        <v>499</v>
      </c>
      <c r="G99" s="133" t="s">
        <v>1314</v>
      </c>
      <c r="H99" s="22" t="s">
        <v>166</v>
      </c>
      <c r="I99" s="86"/>
      <c r="J99" s="97">
        <v>69684.75</v>
      </c>
      <c r="K99" s="200"/>
      <c r="L99" s="97">
        <v>69684.75</v>
      </c>
      <c r="M99" s="440" t="e">
        <f>L99+#REF!</f>
        <v>#REF!</v>
      </c>
      <c r="N99" s="439"/>
    </row>
    <row r="100" spans="1:14" ht="79.5" customHeight="1">
      <c r="A100" s="221" t="s">
        <v>741</v>
      </c>
      <c r="B100" s="133" t="s">
        <v>154</v>
      </c>
      <c r="C100" s="133" t="s">
        <v>646</v>
      </c>
      <c r="D100" s="133" t="s">
        <v>61</v>
      </c>
      <c r="E100" s="133" t="s">
        <v>93</v>
      </c>
      <c r="F100" s="133" t="s">
        <v>70</v>
      </c>
      <c r="G100" s="133" t="s">
        <v>742</v>
      </c>
      <c r="H100" s="133" t="s">
        <v>53</v>
      </c>
      <c r="I100" s="164"/>
      <c r="J100" s="135">
        <v>588736.43</v>
      </c>
      <c r="K100" s="205"/>
      <c r="L100" s="135">
        <f>267000+278675.05+154.85</f>
        <v>545829.9</v>
      </c>
      <c r="M100" s="440" t="e">
        <f>L100+#REF!</f>
        <v>#REF!</v>
      </c>
      <c r="N100" s="245"/>
    </row>
    <row r="101" spans="1:14" ht="70.5" customHeight="1">
      <c r="A101" s="158" t="s">
        <v>654</v>
      </c>
      <c r="B101" s="22" t="s">
        <v>154</v>
      </c>
      <c r="C101" s="22" t="s">
        <v>646</v>
      </c>
      <c r="D101" s="22" t="s">
        <v>61</v>
      </c>
      <c r="E101" s="22" t="s">
        <v>93</v>
      </c>
      <c r="F101" s="22" t="s">
        <v>70</v>
      </c>
      <c r="G101" s="133" t="s">
        <v>683</v>
      </c>
      <c r="H101" s="22" t="s">
        <v>165</v>
      </c>
      <c r="I101" s="86"/>
      <c r="J101" s="97">
        <v>404820</v>
      </c>
      <c r="K101" s="200"/>
      <c r="L101" s="97">
        <v>404820</v>
      </c>
      <c r="M101" s="440" t="e">
        <f>L101+#REF!</f>
        <v>#REF!</v>
      </c>
      <c r="N101" s="439"/>
    </row>
    <row r="102" spans="1:14" ht="15.75">
      <c r="A102" s="234" t="s">
        <v>138</v>
      </c>
      <c r="B102" s="30">
        <v>900</v>
      </c>
      <c r="C102" s="31" t="s">
        <v>139</v>
      </c>
      <c r="D102" s="31"/>
      <c r="E102" s="31"/>
      <c r="F102" s="31"/>
      <c r="G102" s="31"/>
      <c r="H102" s="31"/>
      <c r="I102" s="88" t="e">
        <f>#REF!+#REF!+#REF!+I103</f>
        <v>#REF!</v>
      </c>
      <c r="J102" s="95">
        <f>J103</f>
        <v>28000</v>
      </c>
      <c r="K102" s="95">
        <f>K103</f>
        <v>0</v>
      </c>
      <c r="L102" s="95">
        <f>L103</f>
        <v>145000</v>
      </c>
      <c r="M102" s="440" t="e">
        <f>L102+#REF!</f>
        <v>#REF!</v>
      </c>
      <c r="N102" s="439"/>
    </row>
    <row r="103" spans="1:14" ht="15.75">
      <c r="A103" s="234" t="s">
        <v>140</v>
      </c>
      <c r="B103" s="30">
        <v>900</v>
      </c>
      <c r="C103" s="31" t="s">
        <v>141</v>
      </c>
      <c r="D103" s="31"/>
      <c r="E103" s="31"/>
      <c r="F103" s="31"/>
      <c r="G103" s="31"/>
      <c r="H103" s="31"/>
      <c r="I103" s="88">
        <f>I104</f>
        <v>0</v>
      </c>
      <c r="J103" s="95">
        <f>SUM(J104:J107)</f>
        <v>28000</v>
      </c>
      <c r="K103" s="95">
        <f>SUM(K104:K107)</f>
        <v>0</v>
      </c>
      <c r="L103" s="95">
        <f>SUM(L104:L107)</f>
        <v>145000</v>
      </c>
      <c r="M103" s="440" t="e">
        <f>L103+#REF!</f>
        <v>#REF!</v>
      </c>
      <c r="N103" s="439"/>
    </row>
    <row r="104" spans="1:14" ht="52.5" customHeight="1">
      <c r="A104" s="221" t="s">
        <v>1329</v>
      </c>
      <c r="B104" s="246">
        <v>900</v>
      </c>
      <c r="C104" s="247" t="s">
        <v>141</v>
      </c>
      <c r="D104" s="247" t="s">
        <v>59</v>
      </c>
      <c r="E104" s="247" t="s">
        <v>233</v>
      </c>
      <c r="F104" s="247" t="s">
        <v>70</v>
      </c>
      <c r="G104" s="247" t="s">
        <v>1325</v>
      </c>
      <c r="H104" s="247" t="s">
        <v>165</v>
      </c>
      <c r="I104" s="210"/>
      <c r="J104" s="237">
        <v>0</v>
      </c>
      <c r="K104" s="209"/>
      <c r="L104" s="237">
        <v>126000</v>
      </c>
      <c r="M104" s="440" t="e">
        <f>L104+#REF!</f>
        <v>#REF!</v>
      </c>
      <c r="N104" s="460"/>
    </row>
    <row r="105" spans="1:14" ht="78.75">
      <c r="A105" s="69" t="s">
        <v>1039</v>
      </c>
      <c r="B105" s="67">
        <v>900</v>
      </c>
      <c r="C105" s="68" t="s">
        <v>141</v>
      </c>
      <c r="D105" s="68">
        <v>11</v>
      </c>
      <c r="E105" s="68" t="s">
        <v>60</v>
      </c>
      <c r="F105" s="68" t="s">
        <v>70</v>
      </c>
      <c r="G105" s="247" t="s">
        <v>512</v>
      </c>
      <c r="H105" s="68" t="s">
        <v>165</v>
      </c>
      <c r="I105" s="90"/>
      <c r="J105" s="238">
        <v>4000</v>
      </c>
      <c r="K105" s="200"/>
      <c r="L105" s="238">
        <v>4000</v>
      </c>
      <c r="M105" s="440" t="e">
        <f>L105+#REF!</f>
        <v>#REF!</v>
      </c>
      <c r="N105" s="439"/>
    </row>
    <row r="106" spans="1:14" ht="51.75" customHeight="1">
      <c r="A106" s="63" t="s">
        <v>1231</v>
      </c>
      <c r="B106" s="67">
        <v>900</v>
      </c>
      <c r="C106" s="68" t="s">
        <v>141</v>
      </c>
      <c r="D106" s="68">
        <v>11</v>
      </c>
      <c r="E106" s="68" t="s">
        <v>69</v>
      </c>
      <c r="F106" s="68" t="s">
        <v>242</v>
      </c>
      <c r="G106" s="247" t="s">
        <v>1040</v>
      </c>
      <c r="H106" s="68" t="s">
        <v>165</v>
      </c>
      <c r="I106" s="90"/>
      <c r="J106" s="238">
        <v>18000</v>
      </c>
      <c r="K106" s="200"/>
      <c r="L106" s="238">
        <v>9000</v>
      </c>
      <c r="M106" s="440" t="e">
        <f>L106+#REF!</f>
        <v>#REF!</v>
      </c>
      <c r="N106" s="439"/>
    </row>
    <row r="107" spans="1:14" ht="65.25" customHeight="1">
      <c r="A107" s="63" t="s">
        <v>1232</v>
      </c>
      <c r="B107" s="67">
        <v>900</v>
      </c>
      <c r="C107" s="68" t="s">
        <v>141</v>
      </c>
      <c r="D107" s="68">
        <v>11</v>
      </c>
      <c r="E107" s="68" t="s">
        <v>69</v>
      </c>
      <c r="F107" s="68" t="s">
        <v>242</v>
      </c>
      <c r="G107" s="247" t="s">
        <v>1233</v>
      </c>
      <c r="H107" s="68" t="s">
        <v>165</v>
      </c>
      <c r="I107" s="90"/>
      <c r="J107" s="238">
        <v>6000</v>
      </c>
      <c r="K107" s="200"/>
      <c r="L107" s="238">
        <v>6000</v>
      </c>
      <c r="M107" s="440" t="e">
        <f>L107+#REF!</f>
        <v>#REF!</v>
      </c>
      <c r="N107" s="439"/>
    </row>
    <row r="108" spans="1:14" ht="15.75">
      <c r="A108" s="234" t="s">
        <v>142</v>
      </c>
      <c r="B108" s="23" t="s">
        <v>154</v>
      </c>
      <c r="C108" s="23" t="s">
        <v>143</v>
      </c>
      <c r="D108" s="23"/>
      <c r="E108" s="23"/>
      <c r="F108" s="23"/>
      <c r="G108" s="23"/>
      <c r="H108" s="23"/>
      <c r="I108" s="24">
        <f>I109</f>
        <v>-80.6</v>
      </c>
      <c r="J108" s="24">
        <f>J109</f>
        <v>15210469</v>
      </c>
      <c r="K108" s="24">
        <f>K109</f>
        <v>458853.63</v>
      </c>
      <c r="L108" s="24">
        <f>L109</f>
        <v>14918421</v>
      </c>
      <c r="M108" s="440" t="e">
        <f>L108+#REF!</f>
        <v>#REF!</v>
      </c>
      <c r="N108" s="439"/>
    </row>
    <row r="109" spans="1:14" ht="15.75">
      <c r="A109" s="234" t="s">
        <v>161</v>
      </c>
      <c r="B109" s="23" t="s">
        <v>154</v>
      </c>
      <c r="C109" s="23" t="s">
        <v>162</v>
      </c>
      <c r="D109" s="23"/>
      <c r="E109" s="23"/>
      <c r="F109" s="23"/>
      <c r="G109" s="23"/>
      <c r="H109" s="23"/>
      <c r="I109" s="24">
        <f>SUM(I110:I122)</f>
        <v>-80.6</v>
      </c>
      <c r="J109" s="24">
        <f>SUM(J110:J126)</f>
        <v>15210469</v>
      </c>
      <c r="K109" s="24">
        <f>SUM(K110:K126)</f>
        <v>458853.63</v>
      </c>
      <c r="L109" s="24">
        <f>SUM(L110:L126)</f>
        <v>14918421</v>
      </c>
      <c r="M109" s="440" t="e">
        <f>L109+#REF!</f>
        <v>#REF!</v>
      </c>
      <c r="N109" s="439"/>
    </row>
    <row r="110" spans="1:14" ht="78.75">
      <c r="A110" s="64" t="s">
        <v>399</v>
      </c>
      <c r="B110" s="22" t="s">
        <v>154</v>
      </c>
      <c r="C110" s="22" t="s">
        <v>162</v>
      </c>
      <c r="D110" s="22" t="s">
        <v>59</v>
      </c>
      <c r="E110" s="22" t="s">
        <v>69</v>
      </c>
      <c r="F110" s="22" t="s">
        <v>70</v>
      </c>
      <c r="G110" s="133" t="s">
        <v>513</v>
      </c>
      <c r="H110" s="22" t="s">
        <v>110</v>
      </c>
      <c r="I110" s="86">
        <v>-80.6</v>
      </c>
      <c r="J110" s="203">
        <v>3921863.72</v>
      </c>
      <c r="K110" s="200">
        <v>276488.16</v>
      </c>
      <c r="L110" s="203">
        <f>3998750-61700-14580.28</f>
        <v>3922469.72</v>
      </c>
      <c r="M110" s="440" t="e">
        <f>L110+#REF!</f>
        <v>#REF!</v>
      </c>
      <c r="N110" s="439"/>
    </row>
    <row r="111" spans="1:14" ht="78.75" customHeight="1">
      <c r="A111" s="221" t="s">
        <v>568</v>
      </c>
      <c r="B111" s="133" t="s">
        <v>154</v>
      </c>
      <c r="C111" s="133" t="s">
        <v>162</v>
      </c>
      <c r="D111" s="133" t="s">
        <v>59</v>
      </c>
      <c r="E111" s="133" t="s">
        <v>69</v>
      </c>
      <c r="F111" s="133" t="s">
        <v>70</v>
      </c>
      <c r="G111" s="133" t="s">
        <v>571</v>
      </c>
      <c r="H111" s="133" t="s">
        <v>110</v>
      </c>
      <c r="I111" s="164"/>
      <c r="J111" s="235">
        <v>15186.28</v>
      </c>
      <c r="K111" s="200"/>
      <c r="L111" s="235">
        <v>14580.28</v>
      </c>
      <c r="M111" s="440" t="e">
        <f>L111+#REF!</f>
        <v>#REF!</v>
      </c>
      <c r="N111" s="439"/>
    </row>
    <row r="112" spans="1:14" ht="96" customHeight="1">
      <c r="A112" s="221" t="s">
        <v>514</v>
      </c>
      <c r="B112" s="133" t="s">
        <v>154</v>
      </c>
      <c r="C112" s="133" t="s">
        <v>162</v>
      </c>
      <c r="D112" s="133" t="s">
        <v>59</v>
      </c>
      <c r="E112" s="133" t="s">
        <v>69</v>
      </c>
      <c r="F112" s="133" t="s">
        <v>70</v>
      </c>
      <c r="G112" s="133" t="s">
        <v>515</v>
      </c>
      <c r="H112" s="133" t="s">
        <v>110</v>
      </c>
      <c r="I112" s="164"/>
      <c r="J112" s="235">
        <v>1503410</v>
      </c>
      <c r="K112" s="200"/>
      <c r="L112" s="235">
        <v>1443448</v>
      </c>
      <c r="M112" s="440" t="e">
        <f>L112+#REF!</f>
        <v>#REF!</v>
      </c>
      <c r="N112" s="439"/>
    </row>
    <row r="113" spans="1:14" ht="78.75">
      <c r="A113" s="64" t="s">
        <v>406</v>
      </c>
      <c r="B113" s="22" t="s">
        <v>154</v>
      </c>
      <c r="C113" s="22" t="s">
        <v>162</v>
      </c>
      <c r="D113" s="22" t="s">
        <v>59</v>
      </c>
      <c r="E113" s="22" t="s">
        <v>60</v>
      </c>
      <c r="F113" s="22" t="s">
        <v>70</v>
      </c>
      <c r="G113" s="133" t="s">
        <v>516</v>
      </c>
      <c r="H113" s="22" t="s">
        <v>110</v>
      </c>
      <c r="I113" s="86"/>
      <c r="J113" s="235">
        <v>6589401.51</v>
      </c>
      <c r="K113" s="200">
        <v>182365.47</v>
      </c>
      <c r="L113" s="235">
        <f>6590157+26561-26244.49</f>
        <v>6590473.51</v>
      </c>
      <c r="M113" s="440" t="e">
        <f>L113+#REF!</f>
        <v>#REF!</v>
      </c>
      <c r="N113" s="439"/>
    </row>
    <row r="114" spans="1:14" ht="78.75" customHeight="1">
      <c r="A114" s="64" t="s">
        <v>568</v>
      </c>
      <c r="B114" s="22" t="s">
        <v>154</v>
      </c>
      <c r="C114" s="22" t="s">
        <v>162</v>
      </c>
      <c r="D114" s="22" t="s">
        <v>59</v>
      </c>
      <c r="E114" s="22" t="s">
        <v>60</v>
      </c>
      <c r="F114" s="22" t="s">
        <v>70</v>
      </c>
      <c r="G114" s="133" t="s">
        <v>571</v>
      </c>
      <c r="H114" s="22" t="s">
        <v>110</v>
      </c>
      <c r="I114" s="86"/>
      <c r="J114" s="235">
        <v>27316.49</v>
      </c>
      <c r="K114" s="200"/>
      <c r="L114" s="235">
        <v>26244.49</v>
      </c>
      <c r="M114" s="440" t="e">
        <f>L114+#REF!</f>
        <v>#REF!</v>
      </c>
      <c r="N114" s="439"/>
    </row>
    <row r="115" spans="1:14" ht="95.25" customHeight="1">
      <c r="A115" s="64" t="s">
        <v>517</v>
      </c>
      <c r="B115" s="22" t="s">
        <v>154</v>
      </c>
      <c r="C115" s="22" t="s">
        <v>162</v>
      </c>
      <c r="D115" s="22" t="s">
        <v>59</v>
      </c>
      <c r="E115" s="22" t="s">
        <v>60</v>
      </c>
      <c r="F115" s="22" t="s">
        <v>70</v>
      </c>
      <c r="G115" s="133" t="s">
        <v>515</v>
      </c>
      <c r="H115" s="22" t="s">
        <v>110</v>
      </c>
      <c r="I115" s="86"/>
      <c r="J115" s="235">
        <v>2704291</v>
      </c>
      <c r="K115" s="200"/>
      <c r="L115" s="235">
        <v>2598205</v>
      </c>
      <c r="M115" s="440" t="e">
        <f>L115+#REF!</f>
        <v>#REF!</v>
      </c>
      <c r="N115" s="439"/>
    </row>
    <row r="116" spans="1:14" ht="65.25" customHeight="1">
      <c r="A116" s="64" t="s">
        <v>1155</v>
      </c>
      <c r="B116" s="22" t="s">
        <v>154</v>
      </c>
      <c r="C116" s="22" t="s">
        <v>162</v>
      </c>
      <c r="D116" s="22" t="s">
        <v>59</v>
      </c>
      <c r="E116" s="22" t="s">
        <v>69</v>
      </c>
      <c r="F116" s="22" t="s">
        <v>70</v>
      </c>
      <c r="G116" s="133" t="s">
        <v>1156</v>
      </c>
      <c r="H116" s="22" t="s">
        <v>110</v>
      </c>
      <c r="I116" s="86"/>
      <c r="J116" s="235"/>
      <c r="K116" s="200"/>
      <c r="L116" s="235"/>
      <c r="M116" s="440" t="e">
        <f>L116+#REF!</f>
        <v>#REF!</v>
      </c>
      <c r="N116" s="439"/>
    </row>
    <row r="117" spans="1:14" ht="72" customHeight="1">
      <c r="A117" s="64" t="s">
        <v>1161</v>
      </c>
      <c r="B117" s="22" t="s">
        <v>154</v>
      </c>
      <c r="C117" s="22" t="s">
        <v>162</v>
      </c>
      <c r="D117" s="22" t="s">
        <v>59</v>
      </c>
      <c r="E117" s="22" t="s">
        <v>69</v>
      </c>
      <c r="F117" s="22" t="s">
        <v>70</v>
      </c>
      <c r="G117" s="133" t="s">
        <v>1162</v>
      </c>
      <c r="H117" s="22" t="s">
        <v>110</v>
      </c>
      <c r="I117" s="86"/>
      <c r="J117" s="235"/>
      <c r="K117" s="200"/>
      <c r="L117" s="235"/>
      <c r="M117" s="440" t="e">
        <f>L117+#REF!</f>
        <v>#REF!</v>
      </c>
      <c r="N117" s="439"/>
    </row>
    <row r="118" spans="1:14" ht="62.25" customHeight="1">
      <c r="A118" s="221" t="s">
        <v>1190</v>
      </c>
      <c r="B118" s="22" t="s">
        <v>154</v>
      </c>
      <c r="C118" s="22" t="s">
        <v>162</v>
      </c>
      <c r="D118" s="22" t="s">
        <v>59</v>
      </c>
      <c r="E118" s="22" t="s">
        <v>69</v>
      </c>
      <c r="F118" s="22" t="s">
        <v>70</v>
      </c>
      <c r="G118" s="133" t="s">
        <v>1184</v>
      </c>
      <c r="H118" s="22" t="s">
        <v>110</v>
      </c>
      <c r="I118" s="86"/>
      <c r="J118" s="235"/>
      <c r="K118" s="200"/>
      <c r="L118" s="235"/>
      <c r="M118" s="440" t="e">
        <f>L118+#REF!</f>
        <v>#REF!</v>
      </c>
      <c r="N118" s="439"/>
    </row>
    <row r="119" spans="1:14" ht="72" customHeight="1">
      <c r="A119" s="64" t="s">
        <v>1157</v>
      </c>
      <c r="B119" s="22" t="s">
        <v>154</v>
      </c>
      <c r="C119" s="22" t="s">
        <v>162</v>
      </c>
      <c r="D119" s="22" t="s">
        <v>59</v>
      </c>
      <c r="E119" s="22" t="s">
        <v>60</v>
      </c>
      <c r="F119" s="22" t="s">
        <v>70</v>
      </c>
      <c r="G119" s="133" t="s">
        <v>1158</v>
      </c>
      <c r="H119" s="22" t="s">
        <v>110</v>
      </c>
      <c r="I119" s="86"/>
      <c r="J119" s="239">
        <v>191000</v>
      </c>
      <c r="K119" s="200"/>
      <c r="L119" s="239">
        <v>191000</v>
      </c>
      <c r="M119" s="440" t="e">
        <f>L119+#REF!</f>
        <v>#REF!</v>
      </c>
      <c r="N119" s="439"/>
    </row>
    <row r="120" spans="1:14" ht="85.5" customHeight="1">
      <c r="A120" s="64" t="s">
        <v>1159</v>
      </c>
      <c r="B120" s="22" t="s">
        <v>154</v>
      </c>
      <c r="C120" s="22" t="s">
        <v>162</v>
      </c>
      <c r="D120" s="22" t="s">
        <v>59</v>
      </c>
      <c r="E120" s="22" t="s">
        <v>60</v>
      </c>
      <c r="F120" s="22" t="s">
        <v>70</v>
      </c>
      <c r="G120" s="133" t="s">
        <v>1160</v>
      </c>
      <c r="H120" s="22" t="s">
        <v>110</v>
      </c>
      <c r="I120" s="86"/>
      <c r="J120" s="235"/>
      <c r="K120" s="200"/>
      <c r="L120" s="235"/>
      <c r="M120" s="440" t="e">
        <f>L120+#REF!</f>
        <v>#REF!</v>
      </c>
      <c r="N120" s="439"/>
    </row>
    <row r="121" spans="1:14" ht="65.25" customHeight="1">
      <c r="A121" s="221" t="s">
        <v>1191</v>
      </c>
      <c r="B121" s="22" t="s">
        <v>154</v>
      </c>
      <c r="C121" s="22" t="s">
        <v>162</v>
      </c>
      <c r="D121" s="22" t="s">
        <v>59</v>
      </c>
      <c r="E121" s="22" t="s">
        <v>60</v>
      </c>
      <c r="F121" s="22" t="s">
        <v>70</v>
      </c>
      <c r="G121" s="133" t="s">
        <v>1186</v>
      </c>
      <c r="H121" s="22" t="s">
        <v>110</v>
      </c>
      <c r="I121" s="86"/>
      <c r="J121" s="235"/>
      <c r="K121" s="200"/>
      <c r="L121" s="235"/>
      <c r="M121" s="440" t="e">
        <f>L121+#REF!</f>
        <v>#REF!</v>
      </c>
      <c r="N121" s="439"/>
    </row>
    <row r="122" spans="1:14" ht="63">
      <c r="A122" s="63" t="s">
        <v>557</v>
      </c>
      <c r="B122" s="21" t="s">
        <v>154</v>
      </c>
      <c r="C122" s="21" t="s">
        <v>162</v>
      </c>
      <c r="D122" s="21" t="s">
        <v>59</v>
      </c>
      <c r="E122" s="21" t="s">
        <v>60</v>
      </c>
      <c r="F122" s="21" t="s">
        <v>70</v>
      </c>
      <c r="G122" s="133" t="s">
        <v>766</v>
      </c>
      <c r="H122" s="21" t="s">
        <v>110</v>
      </c>
      <c r="I122" s="85"/>
      <c r="J122" s="235"/>
      <c r="K122" s="200"/>
      <c r="L122" s="235"/>
      <c r="M122" s="440" t="e">
        <f>L122+#REF!</f>
        <v>#REF!</v>
      </c>
      <c r="N122" s="439"/>
    </row>
    <row r="123" spans="1:14" ht="49.5" customHeight="1">
      <c r="A123" s="221" t="s">
        <v>1435</v>
      </c>
      <c r="B123" s="133" t="s">
        <v>154</v>
      </c>
      <c r="C123" s="133" t="s">
        <v>162</v>
      </c>
      <c r="D123" s="133" t="s">
        <v>59</v>
      </c>
      <c r="E123" s="133" t="s">
        <v>69</v>
      </c>
      <c r="F123" s="133" t="s">
        <v>120</v>
      </c>
      <c r="G123" s="133" t="s">
        <v>1324</v>
      </c>
      <c r="H123" s="133" t="s">
        <v>110</v>
      </c>
      <c r="I123" s="85"/>
      <c r="J123" s="235">
        <v>0</v>
      </c>
      <c r="K123" s="200"/>
      <c r="L123" s="235"/>
      <c r="M123" s="440"/>
      <c r="N123" s="439"/>
    </row>
    <row r="124" spans="1:14" ht="51.75" customHeight="1">
      <c r="A124" s="221" t="s">
        <v>1435</v>
      </c>
      <c r="B124" s="133" t="s">
        <v>154</v>
      </c>
      <c r="C124" s="133" t="s">
        <v>162</v>
      </c>
      <c r="D124" s="133" t="s">
        <v>59</v>
      </c>
      <c r="E124" s="133" t="s">
        <v>69</v>
      </c>
      <c r="F124" s="133" t="s">
        <v>120</v>
      </c>
      <c r="G124" s="133" t="s">
        <v>1484</v>
      </c>
      <c r="H124" s="133" t="s">
        <v>110</v>
      </c>
      <c r="I124" s="164"/>
      <c r="J124" s="235">
        <f>70300+61700</f>
        <v>132000</v>
      </c>
      <c r="K124" s="200"/>
      <c r="L124" s="235">
        <f>70300+61700</f>
        <v>132000</v>
      </c>
      <c r="M124" s="440" t="e">
        <f>L124+#REF!</f>
        <v>#REF!</v>
      </c>
      <c r="N124" s="478"/>
    </row>
    <row r="125" spans="1:14" ht="51.75" customHeight="1">
      <c r="A125" s="221" t="s">
        <v>1525</v>
      </c>
      <c r="B125" s="246">
        <v>900</v>
      </c>
      <c r="C125" s="247" t="s">
        <v>162</v>
      </c>
      <c r="D125" s="247" t="s">
        <v>59</v>
      </c>
      <c r="E125" s="247" t="s">
        <v>233</v>
      </c>
      <c r="F125" s="247" t="s">
        <v>70</v>
      </c>
      <c r="G125" s="247" t="s">
        <v>1524</v>
      </c>
      <c r="H125" s="247" t="s">
        <v>110</v>
      </c>
      <c r="I125" s="210"/>
      <c r="J125" s="237">
        <v>126000</v>
      </c>
      <c r="K125" s="200"/>
      <c r="L125" s="235"/>
      <c r="M125" s="440"/>
      <c r="N125" s="485"/>
    </row>
    <row r="126" spans="1:14" ht="96" customHeight="1">
      <c r="A126" s="63" t="s">
        <v>1239</v>
      </c>
      <c r="B126" s="21" t="s">
        <v>154</v>
      </c>
      <c r="C126" s="21" t="s">
        <v>162</v>
      </c>
      <c r="D126" s="21" t="s">
        <v>59</v>
      </c>
      <c r="E126" s="21" t="s">
        <v>60</v>
      </c>
      <c r="F126" s="21" t="s">
        <v>70</v>
      </c>
      <c r="G126" s="133" t="s">
        <v>1238</v>
      </c>
      <c r="H126" s="21" t="s">
        <v>110</v>
      </c>
      <c r="I126" s="85"/>
      <c r="J126" s="235"/>
      <c r="K126" s="200"/>
      <c r="L126" s="235"/>
      <c r="M126" s="440" t="e">
        <f>L126+#REF!</f>
        <v>#REF!</v>
      </c>
      <c r="N126" s="439"/>
    </row>
    <row r="127" spans="1:14" ht="15.75">
      <c r="A127" s="234" t="s">
        <v>254</v>
      </c>
      <c r="B127" s="23" t="s">
        <v>154</v>
      </c>
      <c r="C127" s="23" t="s">
        <v>255</v>
      </c>
      <c r="D127" s="23"/>
      <c r="E127" s="23"/>
      <c r="F127" s="23"/>
      <c r="G127" s="23"/>
      <c r="H127" s="23"/>
      <c r="I127" s="24" t="e">
        <f>I128+I131+#REF!</f>
        <v>#REF!</v>
      </c>
      <c r="J127" s="24">
        <f>J128+J131+J136+J134</f>
        <v>6440736.96</v>
      </c>
      <c r="K127" s="24">
        <f>K128+K131+K136+K134</f>
        <v>30984.94000000004</v>
      </c>
      <c r="L127" s="24">
        <f>L128+L131+L136+L134</f>
        <v>5597776.46</v>
      </c>
      <c r="M127" s="440" t="e">
        <f>L127+#REF!</f>
        <v>#REF!</v>
      </c>
      <c r="N127" s="439"/>
    </row>
    <row r="128" spans="1:14" ht="15.75">
      <c r="A128" s="234" t="s">
        <v>256</v>
      </c>
      <c r="B128" s="23" t="s">
        <v>154</v>
      </c>
      <c r="C128" s="23" t="s">
        <v>160</v>
      </c>
      <c r="D128" s="23"/>
      <c r="E128" s="23"/>
      <c r="F128" s="23"/>
      <c r="G128" s="23"/>
      <c r="H128" s="23"/>
      <c r="I128" s="70">
        <f>SUM(I129:I130)</f>
        <v>30</v>
      </c>
      <c r="J128" s="24">
        <f>SUM(J129:J130)</f>
        <v>1254553.76</v>
      </c>
      <c r="K128" s="24">
        <f>SUM(K129:K130)</f>
        <v>30984.94000000004</v>
      </c>
      <c r="L128" s="24">
        <f>SUM(L129:L130)</f>
        <v>1254553.76</v>
      </c>
      <c r="M128" s="440" t="e">
        <f>L128+#REF!</f>
        <v>#REF!</v>
      </c>
      <c r="N128" s="439"/>
    </row>
    <row r="129" spans="1:14" ht="88.5" customHeight="1">
      <c r="A129" s="63" t="s">
        <v>609</v>
      </c>
      <c r="B129" s="21" t="s">
        <v>154</v>
      </c>
      <c r="C129" s="21" t="s">
        <v>160</v>
      </c>
      <c r="D129" s="21" t="s">
        <v>120</v>
      </c>
      <c r="E129" s="21" t="s">
        <v>69</v>
      </c>
      <c r="F129" s="21" t="s">
        <v>120</v>
      </c>
      <c r="G129" s="133" t="s">
        <v>518</v>
      </c>
      <c r="H129" s="21" t="s">
        <v>165</v>
      </c>
      <c r="I129" s="85"/>
      <c r="J129" s="235">
        <v>18540.2</v>
      </c>
      <c r="K129" s="200">
        <v>457.90000000000146</v>
      </c>
      <c r="L129" s="235">
        <v>18540.2</v>
      </c>
      <c r="M129" s="440" t="e">
        <f>L129+#REF!</f>
        <v>#REF!</v>
      </c>
      <c r="N129" s="439"/>
    </row>
    <row r="130" spans="1:14" ht="81" customHeight="1">
      <c r="A130" s="63" t="s">
        <v>470</v>
      </c>
      <c r="B130" s="21" t="s">
        <v>154</v>
      </c>
      <c r="C130" s="21" t="s">
        <v>160</v>
      </c>
      <c r="D130" s="21" t="s">
        <v>120</v>
      </c>
      <c r="E130" s="21" t="s">
        <v>69</v>
      </c>
      <c r="F130" s="21" t="s">
        <v>120</v>
      </c>
      <c r="G130" s="133" t="s">
        <v>518</v>
      </c>
      <c r="H130" s="21" t="s">
        <v>111</v>
      </c>
      <c r="I130" s="85">
        <v>30</v>
      </c>
      <c r="J130" s="235">
        <v>1236013.56</v>
      </c>
      <c r="K130" s="200">
        <v>30527.040000000037</v>
      </c>
      <c r="L130" s="235">
        <v>1236013.56</v>
      </c>
      <c r="M130" s="440" t="e">
        <f>L130+#REF!</f>
        <v>#REF!</v>
      </c>
      <c r="N130" s="439"/>
    </row>
    <row r="131" spans="1:14" ht="15.75">
      <c r="A131" s="234" t="s">
        <v>201</v>
      </c>
      <c r="B131" s="23" t="s">
        <v>154</v>
      </c>
      <c r="C131" s="23" t="s">
        <v>202</v>
      </c>
      <c r="D131" s="23"/>
      <c r="E131" s="23"/>
      <c r="F131" s="23"/>
      <c r="G131" s="23"/>
      <c r="H131" s="23"/>
      <c r="I131" s="70" t="e">
        <f>#REF!+#REF!+#REF!</f>
        <v>#REF!</v>
      </c>
      <c r="J131" s="277">
        <f>SUM(J132:J133)</f>
        <v>845355.2</v>
      </c>
      <c r="K131" s="24">
        <f>SUM(K132:K132)</f>
        <v>0</v>
      </c>
      <c r="L131" s="24">
        <f>SUM(L132:L132)</f>
        <v>2394.7</v>
      </c>
      <c r="M131" s="440" t="e">
        <f>L131+#REF!</f>
        <v>#REF!</v>
      </c>
      <c r="N131" s="439"/>
    </row>
    <row r="132" spans="1:15" ht="49.5" customHeight="1">
      <c r="A132" s="124" t="s">
        <v>998</v>
      </c>
      <c r="B132" s="22" t="s">
        <v>154</v>
      </c>
      <c r="C132" s="22" t="s">
        <v>202</v>
      </c>
      <c r="D132" s="22" t="s">
        <v>61</v>
      </c>
      <c r="E132" s="22" t="s">
        <v>233</v>
      </c>
      <c r="F132" s="22" t="s">
        <v>70</v>
      </c>
      <c r="G132" s="133" t="s">
        <v>1004</v>
      </c>
      <c r="H132" s="22" t="s">
        <v>111</v>
      </c>
      <c r="I132" s="125"/>
      <c r="J132" s="235">
        <v>684205.2</v>
      </c>
      <c r="K132" s="200"/>
      <c r="L132" s="235">
        <v>2394.7</v>
      </c>
      <c r="M132" s="440" t="e">
        <f>L132+#REF!</f>
        <v>#REF!</v>
      </c>
      <c r="N132" s="439"/>
      <c r="O132" s="440"/>
    </row>
    <row r="133" spans="1:15" ht="199.5" customHeight="1">
      <c r="A133" s="63" t="s">
        <v>1553</v>
      </c>
      <c r="B133" s="22" t="s">
        <v>154</v>
      </c>
      <c r="C133" s="22" t="s">
        <v>202</v>
      </c>
      <c r="D133" s="22" t="s">
        <v>163</v>
      </c>
      <c r="E133" s="22" t="s">
        <v>119</v>
      </c>
      <c r="F133" s="22" t="s">
        <v>499</v>
      </c>
      <c r="G133" s="133" t="s">
        <v>1554</v>
      </c>
      <c r="H133" s="22" t="s">
        <v>165</v>
      </c>
      <c r="I133" s="125"/>
      <c r="J133" s="235">
        <v>161150</v>
      </c>
      <c r="K133" s="200"/>
      <c r="L133" s="235"/>
      <c r="M133" s="440"/>
      <c r="N133" s="439"/>
      <c r="O133" s="440"/>
    </row>
    <row r="134" spans="1:14" ht="15.75">
      <c r="A134" s="234" t="s">
        <v>203</v>
      </c>
      <c r="B134" s="145" t="s">
        <v>154</v>
      </c>
      <c r="C134" s="145" t="s">
        <v>204</v>
      </c>
      <c r="D134" s="120"/>
      <c r="E134" s="120"/>
      <c r="F134" s="120"/>
      <c r="G134" s="120"/>
      <c r="H134" s="120"/>
      <c r="I134" s="125"/>
      <c r="J134" s="155">
        <f>J135</f>
        <v>4293828</v>
      </c>
      <c r="K134" s="155">
        <f>K135</f>
        <v>0</v>
      </c>
      <c r="L134" s="155">
        <f>L135</f>
        <v>4293828</v>
      </c>
      <c r="M134" s="440" t="e">
        <f>L134+#REF!</f>
        <v>#REF!</v>
      </c>
      <c r="N134" s="439"/>
    </row>
    <row r="135" spans="1:14" ht="84" customHeight="1">
      <c r="A135" s="63" t="s">
        <v>1059</v>
      </c>
      <c r="B135" s="22" t="s">
        <v>154</v>
      </c>
      <c r="C135" s="22" t="s">
        <v>204</v>
      </c>
      <c r="D135" s="22" t="s">
        <v>61</v>
      </c>
      <c r="E135" s="22" t="s">
        <v>1060</v>
      </c>
      <c r="F135" s="22" t="s">
        <v>70</v>
      </c>
      <c r="G135" s="133" t="s">
        <v>1234</v>
      </c>
      <c r="H135" s="22" t="s">
        <v>974</v>
      </c>
      <c r="I135" s="125"/>
      <c r="J135" s="235">
        <v>4293828</v>
      </c>
      <c r="K135" s="200"/>
      <c r="L135" s="235">
        <v>4293828</v>
      </c>
      <c r="M135" s="440" t="e">
        <f>L135+#REF!</f>
        <v>#REF!</v>
      </c>
      <c r="N135" s="439"/>
    </row>
    <row r="136" spans="1:14" ht="15.75">
      <c r="A136" s="152" t="s">
        <v>329</v>
      </c>
      <c r="B136" s="145" t="s">
        <v>154</v>
      </c>
      <c r="C136" s="145" t="s">
        <v>328</v>
      </c>
      <c r="D136" s="145"/>
      <c r="E136" s="145"/>
      <c r="F136" s="145"/>
      <c r="G136" s="145"/>
      <c r="H136" s="145"/>
      <c r="I136" s="151"/>
      <c r="J136" s="184">
        <f>SUM(J137:J142)</f>
        <v>47000</v>
      </c>
      <c r="K136" s="184">
        <f>SUM(K137:K142)</f>
        <v>0</v>
      </c>
      <c r="L136" s="184">
        <f>SUM(L137:L142)</f>
        <v>47000</v>
      </c>
      <c r="M136" s="440" t="e">
        <f>L136+#REF!</f>
        <v>#REF!</v>
      </c>
      <c r="N136" s="439"/>
    </row>
    <row r="137" spans="1:14" ht="66.75" customHeight="1">
      <c r="A137" s="69" t="s">
        <v>888</v>
      </c>
      <c r="B137" s="21" t="s">
        <v>154</v>
      </c>
      <c r="C137" s="21" t="s">
        <v>328</v>
      </c>
      <c r="D137" s="21" t="s">
        <v>1362</v>
      </c>
      <c r="E137" s="21" t="s">
        <v>69</v>
      </c>
      <c r="F137" s="21" t="s">
        <v>70</v>
      </c>
      <c r="G137" s="133" t="s">
        <v>869</v>
      </c>
      <c r="H137" s="21" t="s">
        <v>165</v>
      </c>
      <c r="I137" s="85"/>
      <c r="J137" s="235">
        <v>0</v>
      </c>
      <c r="K137" s="200"/>
      <c r="L137" s="235">
        <v>0</v>
      </c>
      <c r="M137" s="440" t="e">
        <f>L137+#REF!</f>
        <v>#REF!</v>
      </c>
      <c r="N137" s="439"/>
    </row>
    <row r="138" spans="1:14" ht="66.75" customHeight="1">
      <c r="A138" s="69" t="s">
        <v>893</v>
      </c>
      <c r="B138" s="21" t="s">
        <v>154</v>
      </c>
      <c r="C138" s="21" t="s">
        <v>328</v>
      </c>
      <c r="D138" s="21" t="s">
        <v>1362</v>
      </c>
      <c r="E138" s="21" t="s">
        <v>69</v>
      </c>
      <c r="F138" s="21" t="s">
        <v>70</v>
      </c>
      <c r="G138" s="133" t="s">
        <v>956</v>
      </c>
      <c r="H138" s="21" t="s">
        <v>165</v>
      </c>
      <c r="I138" s="85"/>
      <c r="J138" s="235">
        <v>0</v>
      </c>
      <c r="K138" s="200"/>
      <c r="L138" s="235">
        <v>0</v>
      </c>
      <c r="M138" s="440" t="e">
        <f>L138+#REF!</f>
        <v>#REF!</v>
      </c>
      <c r="N138" s="439"/>
    </row>
    <row r="139" spans="1:14" ht="66" customHeight="1">
      <c r="A139" s="222" t="s">
        <v>1370</v>
      </c>
      <c r="B139" s="133" t="s">
        <v>132</v>
      </c>
      <c r="C139" s="133" t="s">
        <v>328</v>
      </c>
      <c r="D139" s="133" t="s">
        <v>1362</v>
      </c>
      <c r="E139" s="133" t="s">
        <v>69</v>
      </c>
      <c r="F139" s="133" t="s">
        <v>120</v>
      </c>
      <c r="G139" s="133" t="s">
        <v>1372</v>
      </c>
      <c r="H139" s="21" t="s">
        <v>165</v>
      </c>
      <c r="I139" s="85"/>
      <c r="J139" s="235">
        <v>30000</v>
      </c>
      <c r="K139" s="200"/>
      <c r="L139" s="235">
        <v>30000</v>
      </c>
      <c r="M139" s="440" t="e">
        <f>L139+#REF!</f>
        <v>#REF!</v>
      </c>
      <c r="N139" s="439"/>
    </row>
    <row r="140" spans="1:14" ht="81" customHeight="1">
      <c r="A140" s="222" t="s">
        <v>1313</v>
      </c>
      <c r="B140" s="133" t="s">
        <v>154</v>
      </c>
      <c r="C140" s="133" t="s">
        <v>328</v>
      </c>
      <c r="D140" s="133" t="s">
        <v>1362</v>
      </c>
      <c r="E140" s="133" t="s">
        <v>69</v>
      </c>
      <c r="F140" s="133" t="s">
        <v>242</v>
      </c>
      <c r="G140" s="133" t="s">
        <v>1319</v>
      </c>
      <c r="H140" s="133" t="s">
        <v>165</v>
      </c>
      <c r="I140" s="164"/>
      <c r="J140" s="235">
        <v>15000</v>
      </c>
      <c r="K140" s="208"/>
      <c r="L140" s="235">
        <v>15000</v>
      </c>
      <c r="M140" s="440" t="e">
        <f>L140+#REF!</f>
        <v>#REF!</v>
      </c>
      <c r="N140" s="439"/>
    </row>
    <row r="141" spans="1:14" ht="66.75" customHeight="1">
      <c r="A141" s="222" t="s">
        <v>1396</v>
      </c>
      <c r="B141" s="133" t="s">
        <v>154</v>
      </c>
      <c r="C141" s="133" t="s">
        <v>328</v>
      </c>
      <c r="D141" s="133" t="s">
        <v>1362</v>
      </c>
      <c r="E141" s="133" t="s">
        <v>69</v>
      </c>
      <c r="F141" s="133" t="s">
        <v>120</v>
      </c>
      <c r="G141" s="133" t="s">
        <v>1398</v>
      </c>
      <c r="H141" s="133" t="s">
        <v>165</v>
      </c>
      <c r="I141" s="164"/>
      <c r="J141" s="235">
        <v>2000</v>
      </c>
      <c r="K141" s="208"/>
      <c r="L141" s="235">
        <v>2000</v>
      </c>
      <c r="M141" s="440" t="e">
        <f>L141+#REF!</f>
        <v>#REF!</v>
      </c>
      <c r="N141" s="439"/>
    </row>
    <row r="142" spans="1:14" ht="78.75">
      <c r="A142" s="69" t="s">
        <v>895</v>
      </c>
      <c r="B142" s="21" t="s">
        <v>154</v>
      </c>
      <c r="C142" s="21" t="s">
        <v>328</v>
      </c>
      <c r="D142" s="21" t="s">
        <v>1362</v>
      </c>
      <c r="E142" s="21" t="s">
        <v>69</v>
      </c>
      <c r="F142" s="21" t="s">
        <v>242</v>
      </c>
      <c r="G142" s="133" t="s">
        <v>957</v>
      </c>
      <c r="H142" s="21" t="s">
        <v>165</v>
      </c>
      <c r="I142" s="85"/>
      <c r="J142" s="235">
        <v>0</v>
      </c>
      <c r="K142" s="200"/>
      <c r="L142" s="235">
        <v>0</v>
      </c>
      <c r="M142" s="440" t="e">
        <f>L142+#REF!</f>
        <v>#REF!</v>
      </c>
      <c r="N142" s="439"/>
    </row>
    <row r="143" spans="1:14" ht="15.75">
      <c r="A143" s="234" t="s">
        <v>205</v>
      </c>
      <c r="B143" s="23" t="s">
        <v>154</v>
      </c>
      <c r="C143" s="23" t="s">
        <v>206</v>
      </c>
      <c r="D143" s="23"/>
      <c r="E143" s="23"/>
      <c r="F143" s="23"/>
      <c r="G143" s="23"/>
      <c r="H143" s="23"/>
      <c r="I143" s="70">
        <f>I146</f>
        <v>0</v>
      </c>
      <c r="J143" s="24">
        <f>J146+J144</f>
        <v>1148421</v>
      </c>
      <c r="K143" s="24">
        <f>K146+K144</f>
        <v>0</v>
      </c>
      <c r="L143" s="24">
        <f>L146+L144</f>
        <v>1068521</v>
      </c>
      <c r="M143" s="440" t="e">
        <f>L143+#REF!</f>
        <v>#REF!</v>
      </c>
      <c r="N143" s="439"/>
    </row>
    <row r="144" spans="1:14" ht="15.75">
      <c r="A144" s="234" t="s">
        <v>1027</v>
      </c>
      <c r="B144" s="23" t="s">
        <v>154</v>
      </c>
      <c r="C144" s="23" t="s">
        <v>1026</v>
      </c>
      <c r="D144" s="23"/>
      <c r="E144" s="23"/>
      <c r="F144" s="23"/>
      <c r="G144" s="23"/>
      <c r="H144" s="23"/>
      <c r="I144" s="70"/>
      <c r="J144" s="24">
        <f>SUM(J145:J145)</f>
        <v>0</v>
      </c>
      <c r="K144" s="24">
        <f>SUM(K145:K145)</f>
        <v>0</v>
      </c>
      <c r="L144" s="24">
        <f>SUM(L145:L145)</f>
        <v>0</v>
      </c>
      <c r="M144" s="440" t="e">
        <f>L144+#REF!</f>
        <v>#REF!</v>
      </c>
      <c r="N144" s="439"/>
    </row>
    <row r="145" spans="1:14" ht="87" customHeight="1">
      <c r="A145" s="124" t="s">
        <v>1029</v>
      </c>
      <c r="B145" s="22" t="s">
        <v>154</v>
      </c>
      <c r="C145" s="22" t="s">
        <v>1026</v>
      </c>
      <c r="D145" s="22" t="s">
        <v>58</v>
      </c>
      <c r="E145" s="22" t="s">
        <v>69</v>
      </c>
      <c r="F145" s="22" t="s">
        <v>70</v>
      </c>
      <c r="G145" s="133" t="s">
        <v>1028</v>
      </c>
      <c r="H145" s="22" t="s">
        <v>974</v>
      </c>
      <c r="I145" s="125"/>
      <c r="J145" s="235">
        <v>0</v>
      </c>
      <c r="K145" s="200"/>
      <c r="L145" s="235">
        <v>0</v>
      </c>
      <c r="M145" s="440" t="e">
        <f>L145+#REF!</f>
        <v>#REF!</v>
      </c>
      <c r="N145" s="439"/>
    </row>
    <row r="146" spans="1:14" ht="15.75">
      <c r="A146" s="234" t="s">
        <v>230</v>
      </c>
      <c r="B146" s="23" t="s">
        <v>154</v>
      </c>
      <c r="C146" s="23" t="s">
        <v>207</v>
      </c>
      <c r="D146" s="23"/>
      <c r="E146" s="23"/>
      <c r="F146" s="23"/>
      <c r="G146" s="23"/>
      <c r="H146" s="23"/>
      <c r="I146" s="70">
        <f>SUM(I147:I148)</f>
        <v>0</v>
      </c>
      <c r="J146" s="24">
        <f>SUM(J147:J150)</f>
        <v>1148421</v>
      </c>
      <c r="K146" s="24">
        <f>SUM(K147:K150)</f>
        <v>0</v>
      </c>
      <c r="L146" s="24">
        <f>SUM(L147:L150)</f>
        <v>1068521</v>
      </c>
      <c r="M146" s="440" t="e">
        <f>L146+#REF!</f>
        <v>#REF!</v>
      </c>
      <c r="N146" s="439"/>
    </row>
    <row r="147" spans="1:14" ht="78.75">
      <c r="A147" s="63" t="s">
        <v>673</v>
      </c>
      <c r="B147" s="22" t="s">
        <v>154</v>
      </c>
      <c r="C147" s="22" t="s">
        <v>207</v>
      </c>
      <c r="D147" s="22" t="s">
        <v>293</v>
      </c>
      <c r="E147" s="22" t="s">
        <v>69</v>
      </c>
      <c r="F147" s="22" t="s">
        <v>70</v>
      </c>
      <c r="G147" s="133" t="s">
        <v>519</v>
      </c>
      <c r="H147" s="22" t="s">
        <v>165</v>
      </c>
      <c r="I147" s="86"/>
      <c r="J147" s="235">
        <v>400000</v>
      </c>
      <c r="K147" s="200"/>
      <c r="L147" s="235">
        <v>400000</v>
      </c>
      <c r="M147" s="440" t="e">
        <f>L147+#REF!</f>
        <v>#REF!</v>
      </c>
      <c r="N147" s="439"/>
    </row>
    <row r="148" spans="1:14" ht="63">
      <c r="A148" s="63" t="s">
        <v>916</v>
      </c>
      <c r="B148" s="22" t="s">
        <v>154</v>
      </c>
      <c r="C148" s="22" t="s">
        <v>207</v>
      </c>
      <c r="D148" s="22" t="s">
        <v>293</v>
      </c>
      <c r="E148" s="22" t="s">
        <v>60</v>
      </c>
      <c r="F148" s="22" t="s">
        <v>70</v>
      </c>
      <c r="G148" s="133" t="s">
        <v>520</v>
      </c>
      <c r="H148" s="22" t="s">
        <v>165</v>
      </c>
      <c r="I148" s="86"/>
      <c r="J148" s="235">
        <v>247020</v>
      </c>
      <c r="K148" s="200"/>
      <c r="L148" s="235">
        <v>167120</v>
      </c>
      <c r="M148" s="440" t="e">
        <f>L148+#REF!</f>
        <v>#REF!</v>
      </c>
      <c r="N148" s="439"/>
    </row>
    <row r="149" spans="1:14" ht="96" customHeight="1">
      <c r="A149" s="63" t="s">
        <v>1485</v>
      </c>
      <c r="B149" s="22" t="s">
        <v>154</v>
      </c>
      <c r="C149" s="22" t="s">
        <v>207</v>
      </c>
      <c r="D149" s="22" t="s">
        <v>293</v>
      </c>
      <c r="E149" s="22" t="s">
        <v>60</v>
      </c>
      <c r="F149" s="22" t="s">
        <v>70</v>
      </c>
      <c r="G149" s="133" t="s">
        <v>502</v>
      </c>
      <c r="H149" s="22" t="s">
        <v>164</v>
      </c>
      <c r="I149" s="86"/>
      <c r="J149" s="235">
        <v>256000</v>
      </c>
      <c r="K149" s="200"/>
      <c r="L149" s="235"/>
      <c r="M149" s="440"/>
      <c r="N149" s="479"/>
    </row>
    <row r="150" spans="1:14" ht="63">
      <c r="A150" s="63" t="s">
        <v>917</v>
      </c>
      <c r="B150" s="22" t="s">
        <v>154</v>
      </c>
      <c r="C150" s="22" t="s">
        <v>207</v>
      </c>
      <c r="D150" s="22" t="s">
        <v>293</v>
      </c>
      <c r="E150" s="22" t="s">
        <v>60</v>
      </c>
      <c r="F150" s="22" t="s">
        <v>70</v>
      </c>
      <c r="G150" s="133" t="s">
        <v>502</v>
      </c>
      <c r="H150" s="22" t="s">
        <v>165</v>
      </c>
      <c r="I150" s="86"/>
      <c r="J150" s="235">
        <v>245401</v>
      </c>
      <c r="K150" s="200"/>
      <c r="L150" s="235">
        <v>501401</v>
      </c>
      <c r="M150" s="440" t="e">
        <f>L150+#REF!</f>
        <v>#REF!</v>
      </c>
      <c r="N150" s="255"/>
    </row>
    <row r="151" spans="1:14" ht="15.75">
      <c r="A151" s="232" t="s">
        <v>127</v>
      </c>
      <c r="B151" s="233" t="s">
        <v>128</v>
      </c>
      <c r="C151" s="233"/>
      <c r="D151" s="233"/>
      <c r="E151" s="233"/>
      <c r="F151" s="233"/>
      <c r="G151" s="233"/>
      <c r="H151" s="233"/>
      <c r="I151" s="204">
        <f>I152</f>
        <v>0</v>
      </c>
      <c r="J151" s="204">
        <f>J152+J158</f>
        <v>1315857.24</v>
      </c>
      <c r="K151" s="204">
        <f>K152+K158</f>
        <v>30672.23999999999</v>
      </c>
      <c r="L151" s="204">
        <f>L152+L158</f>
        <v>1265857.24</v>
      </c>
      <c r="M151" s="440" t="e">
        <f>L151+#REF!</f>
        <v>#REF!</v>
      </c>
      <c r="N151" s="439"/>
    </row>
    <row r="152" spans="1:14" ht="15.75">
      <c r="A152" s="234" t="s">
        <v>284</v>
      </c>
      <c r="B152" s="23" t="s">
        <v>128</v>
      </c>
      <c r="C152" s="23" t="s">
        <v>285</v>
      </c>
      <c r="D152" s="23"/>
      <c r="E152" s="23"/>
      <c r="F152" s="23"/>
      <c r="G152" s="23"/>
      <c r="H152" s="23"/>
      <c r="I152" s="24">
        <f>I13+I153+I159</f>
        <v>0</v>
      </c>
      <c r="J152" s="24">
        <f>J153</f>
        <v>1315857.24</v>
      </c>
      <c r="K152" s="24">
        <f>K153</f>
        <v>30672.23999999999</v>
      </c>
      <c r="L152" s="24">
        <f>L153</f>
        <v>1265857.24</v>
      </c>
      <c r="M152" s="440" t="e">
        <f>L152+#REF!</f>
        <v>#REF!</v>
      </c>
      <c r="N152" s="439"/>
    </row>
    <row r="153" spans="1:14" ht="51.75" customHeight="1">
      <c r="A153" s="234" t="s">
        <v>253</v>
      </c>
      <c r="B153" s="23" t="s">
        <v>128</v>
      </c>
      <c r="C153" s="23" t="s">
        <v>130</v>
      </c>
      <c r="D153" s="23"/>
      <c r="E153" s="23"/>
      <c r="F153" s="23"/>
      <c r="G153" s="23"/>
      <c r="H153" s="23"/>
      <c r="I153" s="70">
        <f>SUM(I155:I157)</f>
        <v>0</v>
      </c>
      <c r="J153" s="24">
        <f>SUM(J154:J157)</f>
        <v>1315857.24</v>
      </c>
      <c r="K153" s="24">
        <f>SUM(K154:K157)</f>
        <v>30672.23999999999</v>
      </c>
      <c r="L153" s="24">
        <f>SUM(L154:L157)</f>
        <v>1265857.24</v>
      </c>
      <c r="M153" s="440" t="e">
        <f>L153+#REF!</f>
        <v>#REF!</v>
      </c>
      <c r="N153" s="439"/>
    </row>
    <row r="154" spans="1:14" ht="100.5" customHeight="1">
      <c r="A154" s="124" t="s">
        <v>975</v>
      </c>
      <c r="B154" s="22" t="s">
        <v>128</v>
      </c>
      <c r="C154" s="22" t="s">
        <v>130</v>
      </c>
      <c r="D154" s="22" t="s">
        <v>120</v>
      </c>
      <c r="E154" s="22" t="s">
        <v>60</v>
      </c>
      <c r="F154" s="22" t="s">
        <v>120</v>
      </c>
      <c r="G154" s="133" t="s">
        <v>559</v>
      </c>
      <c r="H154" s="22" t="s">
        <v>164</v>
      </c>
      <c r="I154" s="125"/>
      <c r="J154" s="235">
        <v>489343.68</v>
      </c>
      <c r="K154" s="200">
        <v>20623.679999999993</v>
      </c>
      <c r="L154" s="235">
        <v>489343.68</v>
      </c>
      <c r="M154" s="440" t="e">
        <f>L154+#REF!</f>
        <v>#REF!</v>
      </c>
      <c r="N154" s="439"/>
    </row>
    <row r="155" spans="1:14" ht="99.75" customHeight="1">
      <c r="A155" s="63" t="s">
        <v>521</v>
      </c>
      <c r="B155" s="21" t="s">
        <v>128</v>
      </c>
      <c r="C155" s="21" t="s">
        <v>130</v>
      </c>
      <c r="D155" s="21" t="s">
        <v>120</v>
      </c>
      <c r="E155" s="21" t="s">
        <v>60</v>
      </c>
      <c r="F155" s="21" t="s">
        <v>120</v>
      </c>
      <c r="G155" s="133" t="s">
        <v>522</v>
      </c>
      <c r="H155" s="21" t="s">
        <v>164</v>
      </c>
      <c r="I155" s="85">
        <v>14.3</v>
      </c>
      <c r="J155" s="235">
        <v>237904.56</v>
      </c>
      <c r="K155" s="200">
        <v>10048.559999999998</v>
      </c>
      <c r="L155" s="235">
        <v>237904.56</v>
      </c>
      <c r="M155" s="440" t="e">
        <f>L155+#REF!</f>
        <v>#REF!</v>
      </c>
      <c r="N155" s="439"/>
    </row>
    <row r="156" spans="1:15" ht="52.5" customHeight="1">
      <c r="A156" s="63" t="s">
        <v>592</v>
      </c>
      <c r="B156" s="21" t="s">
        <v>128</v>
      </c>
      <c r="C156" s="21" t="s">
        <v>130</v>
      </c>
      <c r="D156" s="21" t="s">
        <v>120</v>
      </c>
      <c r="E156" s="21" t="s">
        <v>60</v>
      </c>
      <c r="F156" s="21" t="s">
        <v>120</v>
      </c>
      <c r="G156" s="133" t="s">
        <v>522</v>
      </c>
      <c r="H156" s="21" t="s">
        <v>165</v>
      </c>
      <c r="I156" s="85">
        <v>-14.3</v>
      </c>
      <c r="J156" s="235">
        <v>570479</v>
      </c>
      <c r="K156" s="200"/>
      <c r="L156" s="235">
        <v>520479</v>
      </c>
      <c r="M156" s="440" t="e">
        <f>L156+#REF!</f>
        <v>#REF!</v>
      </c>
      <c r="N156" s="439"/>
      <c r="O156" s="440"/>
    </row>
    <row r="157" spans="1:14" ht="47.25" customHeight="1">
      <c r="A157" s="63" t="s">
        <v>958</v>
      </c>
      <c r="B157" s="21" t="s">
        <v>128</v>
      </c>
      <c r="C157" s="21" t="s">
        <v>130</v>
      </c>
      <c r="D157" s="21" t="s">
        <v>120</v>
      </c>
      <c r="E157" s="21" t="s">
        <v>60</v>
      </c>
      <c r="F157" s="21" t="s">
        <v>120</v>
      </c>
      <c r="G157" s="133" t="s">
        <v>522</v>
      </c>
      <c r="H157" s="21" t="s">
        <v>111</v>
      </c>
      <c r="I157" s="85"/>
      <c r="J157" s="235">
        <v>18130</v>
      </c>
      <c r="K157" s="200"/>
      <c r="L157" s="235">
        <v>18130</v>
      </c>
      <c r="M157" s="440" t="e">
        <f>L157+#REF!</f>
        <v>#REF!</v>
      </c>
      <c r="N157" s="439"/>
    </row>
    <row r="158" spans="1:14" ht="15.75">
      <c r="A158" s="234" t="s">
        <v>254</v>
      </c>
      <c r="B158" s="23" t="s">
        <v>128</v>
      </c>
      <c r="C158" s="23" t="s">
        <v>255</v>
      </c>
      <c r="D158" s="120"/>
      <c r="E158" s="120"/>
      <c r="F158" s="120"/>
      <c r="G158" s="120"/>
      <c r="H158" s="120"/>
      <c r="I158" s="146"/>
      <c r="J158" s="240">
        <f>J159</f>
        <v>0</v>
      </c>
      <c r="K158" s="200"/>
      <c r="L158" s="240">
        <f>L159</f>
        <v>0</v>
      </c>
      <c r="M158" s="440" t="e">
        <f>L158+#REF!</f>
        <v>#REF!</v>
      </c>
      <c r="N158" s="439"/>
    </row>
    <row r="159" spans="1:14" ht="15.75">
      <c r="A159" s="234" t="s">
        <v>315</v>
      </c>
      <c r="B159" s="23" t="s">
        <v>128</v>
      </c>
      <c r="C159" s="23" t="s">
        <v>328</v>
      </c>
      <c r="D159" s="23"/>
      <c r="E159" s="23"/>
      <c r="F159" s="23"/>
      <c r="G159" s="23"/>
      <c r="H159" s="23"/>
      <c r="I159" s="24">
        <f>I161</f>
        <v>0</v>
      </c>
      <c r="J159" s="157">
        <f>SUM(J160:J161)</f>
        <v>0</v>
      </c>
      <c r="K159" s="200"/>
      <c r="L159" s="157">
        <f>SUM(L160:L161)</f>
        <v>0</v>
      </c>
      <c r="M159" s="440" t="e">
        <f>L159+#REF!</f>
        <v>#REF!</v>
      </c>
      <c r="N159" s="439"/>
    </row>
    <row r="160" spans="1:14" ht="63">
      <c r="A160" s="154" t="s">
        <v>937</v>
      </c>
      <c r="B160" s="22" t="s">
        <v>128</v>
      </c>
      <c r="C160" s="22" t="s">
        <v>328</v>
      </c>
      <c r="D160" s="22" t="s">
        <v>1362</v>
      </c>
      <c r="E160" s="22" t="s">
        <v>69</v>
      </c>
      <c r="F160" s="22" t="s">
        <v>120</v>
      </c>
      <c r="G160" s="22" t="s">
        <v>959</v>
      </c>
      <c r="H160" s="22" t="s">
        <v>165</v>
      </c>
      <c r="I160" s="24"/>
      <c r="J160" s="235"/>
      <c r="K160" s="200"/>
      <c r="L160" s="235"/>
      <c r="M160" s="440" t="e">
        <f>L160+#REF!</f>
        <v>#REF!</v>
      </c>
      <c r="N160" s="439"/>
    </row>
    <row r="161" spans="1:14" ht="63.75" customHeight="1">
      <c r="A161" s="69" t="s">
        <v>891</v>
      </c>
      <c r="B161" s="21" t="s">
        <v>128</v>
      </c>
      <c r="C161" s="21" t="s">
        <v>328</v>
      </c>
      <c r="D161" s="21" t="s">
        <v>1362</v>
      </c>
      <c r="E161" s="21" t="s">
        <v>69</v>
      </c>
      <c r="F161" s="21" t="s">
        <v>70</v>
      </c>
      <c r="G161" s="133" t="s">
        <v>539</v>
      </c>
      <c r="H161" s="21" t="s">
        <v>165</v>
      </c>
      <c r="I161" s="85"/>
      <c r="J161" s="235"/>
      <c r="K161" s="200"/>
      <c r="L161" s="235"/>
      <c r="M161" s="440" t="e">
        <f>L161+#REF!</f>
        <v>#REF!</v>
      </c>
      <c r="N161" s="439"/>
    </row>
    <row r="162" spans="1:14" ht="31.5">
      <c r="A162" s="232" t="s">
        <v>90</v>
      </c>
      <c r="B162" s="233" t="s">
        <v>132</v>
      </c>
      <c r="C162" s="233"/>
      <c r="D162" s="233"/>
      <c r="E162" s="233"/>
      <c r="F162" s="233"/>
      <c r="G162" s="233"/>
      <c r="H162" s="233"/>
      <c r="I162" s="204" t="e">
        <f>I163+I232</f>
        <v>#REF!</v>
      </c>
      <c r="J162" s="191">
        <f>J163+J232</f>
        <v>237248255.25000003</v>
      </c>
      <c r="K162" s="191">
        <f>K163+K232</f>
        <v>11014335.91</v>
      </c>
      <c r="L162" s="191">
        <f>L163+L232</f>
        <v>227401691.47</v>
      </c>
      <c r="M162" s="440" t="e">
        <f>L162+#REF!</f>
        <v>#REF!</v>
      </c>
      <c r="N162" s="439"/>
    </row>
    <row r="163" spans="1:14" ht="15.75">
      <c r="A163" s="234" t="s">
        <v>138</v>
      </c>
      <c r="B163" s="23" t="s">
        <v>132</v>
      </c>
      <c r="C163" s="23" t="s">
        <v>139</v>
      </c>
      <c r="D163" s="23"/>
      <c r="E163" s="23"/>
      <c r="F163" s="23"/>
      <c r="G163" s="23"/>
      <c r="H163" s="23"/>
      <c r="I163" s="24" t="e">
        <f>I164+I177+I218+I227</f>
        <v>#REF!</v>
      </c>
      <c r="J163" s="157">
        <f>J164+J177+J209+J218+J227</f>
        <v>234984242.45000002</v>
      </c>
      <c r="K163" s="157">
        <f>K164+K177+K209+K218+K227</f>
        <v>11014335.91</v>
      </c>
      <c r="L163" s="157">
        <f>L164+L177+L209+L218+L227</f>
        <v>225137678.67</v>
      </c>
      <c r="M163" s="440" t="e">
        <f>L163+#REF!</f>
        <v>#REF!</v>
      </c>
      <c r="N163" s="439"/>
    </row>
    <row r="164" spans="1:14" ht="15.75">
      <c r="A164" s="234" t="s">
        <v>133</v>
      </c>
      <c r="B164" s="23" t="s">
        <v>132</v>
      </c>
      <c r="C164" s="23" t="s">
        <v>237</v>
      </c>
      <c r="D164" s="23"/>
      <c r="E164" s="23"/>
      <c r="F164" s="23"/>
      <c r="G164" s="23"/>
      <c r="H164" s="23"/>
      <c r="I164" s="24">
        <f>SUM(I165:I176)</f>
        <v>500</v>
      </c>
      <c r="J164" s="157">
        <f>SUM(J165:J176)</f>
        <v>83398397.38</v>
      </c>
      <c r="K164" s="157">
        <f>SUM(K165:K176)</f>
        <v>6184032.74</v>
      </c>
      <c r="L164" s="157">
        <f>SUM(L165:L176)</f>
        <v>82862818.38</v>
      </c>
      <c r="M164" s="440" t="e">
        <f>L164+#REF!</f>
        <v>#REF!</v>
      </c>
      <c r="N164" s="439"/>
    </row>
    <row r="165" spans="1:14" ht="78.75">
      <c r="A165" s="241" t="s">
        <v>432</v>
      </c>
      <c r="B165" s="21" t="s">
        <v>132</v>
      </c>
      <c r="C165" s="21" t="s">
        <v>237</v>
      </c>
      <c r="D165" s="21" t="s">
        <v>231</v>
      </c>
      <c r="E165" s="21" t="s">
        <v>69</v>
      </c>
      <c r="F165" s="21" t="s">
        <v>70</v>
      </c>
      <c r="G165" s="133" t="s">
        <v>523</v>
      </c>
      <c r="H165" s="21" t="s">
        <v>110</v>
      </c>
      <c r="I165" s="85">
        <v>500</v>
      </c>
      <c r="J165" s="193">
        <v>3747158.63</v>
      </c>
      <c r="K165" s="200"/>
      <c r="L165" s="193">
        <v>3747158.63</v>
      </c>
      <c r="M165" s="440" t="e">
        <f>L165+#REF!</f>
        <v>#REF!</v>
      </c>
      <c r="N165" s="439"/>
    </row>
    <row r="166" spans="1:14" ht="132" customHeight="1">
      <c r="A166" s="63" t="s">
        <v>698</v>
      </c>
      <c r="B166" s="21" t="s">
        <v>132</v>
      </c>
      <c r="C166" s="21" t="s">
        <v>237</v>
      </c>
      <c r="D166" s="21" t="s">
        <v>231</v>
      </c>
      <c r="E166" s="21" t="s">
        <v>69</v>
      </c>
      <c r="F166" s="21" t="s">
        <v>70</v>
      </c>
      <c r="G166" s="133" t="s">
        <v>714</v>
      </c>
      <c r="H166" s="21" t="s">
        <v>110</v>
      </c>
      <c r="I166" s="85"/>
      <c r="J166" s="235">
        <f>11006249.37+5074666.24</f>
        <v>16080915.61</v>
      </c>
      <c r="K166" s="200">
        <v>5074666.24</v>
      </c>
      <c r="L166" s="235">
        <f>11006249.37+5074666.24</f>
        <v>16080915.61</v>
      </c>
      <c r="M166" s="440" t="e">
        <f>L166+#REF!</f>
        <v>#REF!</v>
      </c>
      <c r="N166" s="439"/>
    </row>
    <row r="167" spans="1:14" ht="82.5" customHeight="1">
      <c r="A167" s="221" t="s">
        <v>1150</v>
      </c>
      <c r="B167" s="133" t="s">
        <v>132</v>
      </c>
      <c r="C167" s="133" t="s">
        <v>237</v>
      </c>
      <c r="D167" s="133" t="s">
        <v>231</v>
      </c>
      <c r="E167" s="133" t="s">
        <v>69</v>
      </c>
      <c r="F167" s="133" t="s">
        <v>70</v>
      </c>
      <c r="G167" s="133" t="s">
        <v>1140</v>
      </c>
      <c r="H167" s="133" t="s">
        <v>110</v>
      </c>
      <c r="I167" s="164"/>
      <c r="J167" s="193">
        <v>601760.24</v>
      </c>
      <c r="K167" s="202"/>
      <c r="L167" s="193">
        <v>541760.24</v>
      </c>
      <c r="M167" s="440" t="e">
        <f>L167+#REF!</f>
        <v>#REF!</v>
      </c>
      <c r="N167" s="193"/>
    </row>
    <row r="168" spans="1:14" ht="96.75" customHeight="1">
      <c r="A168" s="63" t="s">
        <v>699</v>
      </c>
      <c r="B168" s="21" t="s">
        <v>132</v>
      </c>
      <c r="C168" s="21" t="s">
        <v>237</v>
      </c>
      <c r="D168" s="21" t="s">
        <v>231</v>
      </c>
      <c r="E168" s="21" t="s">
        <v>69</v>
      </c>
      <c r="F168" s="21" t="s">
        <v>70</v>
      </c>
      <c r="G168" s="133" t="s">
        <v>715</v>
      </c>
      <c r="H168" s="21" t="s">
        <v>110</v>
      </c>
      <c r="I168" s="85"/>
      <c r="J168" s="235">
        <v>6900121.97</v>
      </c>
      <c r="K168" s="200"/>
      <c r="L168" s="235">
        <v>6900121.97</v>
      </c>
      <c r="M168" s="440" t="e">
        <f>L168+#REF!</f>
        <v>#REF!</v>
      </c>
      <c r="N168" s="439"/>
    </row>
    <row r="169" spans="1:14" ht="92.25" customHeight="1">
      <c r="A169" s="63" t="s">
        <v>700</v>
      </c>
      <c r="B169" s="21" t="s">
        <v>132</v>
      </c>
      <c r="C169" s="21" t="s">
        <v>237</v>
      </c>
      <c r="D169" s="21" t="s">
        <v>231</v>
      </c>
      <c r="E169" s="21" t="s">
        <v>69</v>
      </c>
      <c r="F169" s="21" t="s">
        <v>70</v>
      </c>
      <c r="G169" s="133" t="s">
        <v>717</v>
      </c>
      <c r="H169" s="21" t="s">
        <v>110</v>
      </c>
      <c r="I169" s="85"/>
      <c r="J169" s="235">
        <v>6330351.98</v>
      </c>
      <c r="K169" s="200"/>
      <c r="L169" s="235">
        <v>6330351.98</v>
      </c>
      <c r="M169" s="440" t="e">
        <f>L169+#REF!</f>
        <v>#REF!</v>
      </c>
      <c r="N169" s="439"/>
    </row>
    <row r="170" spans="1:14" ht="82.5" customHeight="1">
      <c r="A170" s="249" t="s">
        <v>434</v>
      </c>
      <c r="B170" s="133" t="s">
        <v>132</v>
      </c>
      <c r="C170" s="133" t="s">
        <v>237</v>
      </c>
      <c r="D170" s="133" t="s">
        <v>231</v>
      </c>
      <c r="E170" s="133" t="s">
        <v>69</v>
      </c>
      <c r="F170" s="133" t="s">
        <v>70</v>
      </c>
      <c r="G170" s="133" t="s">
        <v>524</v>
      </c>
      <c r="H170" s="133" t="s">
        <v>110</v>
      </c>
      <c r="I170" s="164"/>
      <c r="J170" s="193">
        <v>6856977.95</v>
      </c>
      <c r="K170" s="201">
        <v>1109366.5</v>
      </c>
      <c r="L170" s="193">
        <v>6856977.95</v>
      </c>
      <c r="M170" s="440" t="e">
        <f>L170+#REF!</f>
        <v>#REF!</v>
      </c>
      <c r="N170" s="439"/>
    </row>
    <row r="171" spans="1:14" ht="82.5" customHeight="1">
      <c r="A171" s="221" t="s">
        <v>1151</v>
      </c>
      <c r="B171" s="133" t="s">
        <v>132</v>
      </c>
      <c r="C171" s="133" t="s">
        <v>237</v>
      </c>
      <c r="D171" s="133" t="s">
        <v>231</v>
      </c>
      <c r="E171" s="133" t="s">
        <v>69</v>
      </c>
      <c r="F171" s="133" t="s">
        <v>70</v>
      </c>
      <c r="G171" s="133" t="s">
        <v>1141</v>
      </c>
      <c r="H171" s="133" t="s">
        <v>110</v>
      </c>
      <c r="I171" s="164"/>
      <c r="J171" s="235">
        <v>257000</v>
      </c>
      <c r="K171" s="202"/>
      <c r="L171" s="235">
        <v>257000</v>
      </c>
      <c r="M171" s="440" t="e">
        <f>L171+#REF!</f>
        <v>#REF!</v>
      </c>
      <c r="N171" s="439"/>
    </row>
    <row r="172" spans="1:14" ht="98.25" customHeight="1">
      <c r="A172" s="221" t="s">
        <v>1192</v>
      </c>
      <c r="B172" s="133" t="s">
        <v>132</v>
      </c>
      <c r="C172" s="133" t="s">
        <v>237</v>
      </c>
      <c r="D172" s="133" t="s">
        <v>231</v>
      </c>
      <c r="E172" s="133" t="s">
        <v>69</v>
      </c>
      <c r="F172" s="133" t="s">
        <v>70</v>
      </c>
      <c r="G172" s="133" t="s">
        <v>1172</v>
      </c>
      <c r="H172" s="133" t="s">
        <v>110</v>
      </c>
      <c r="I172" s="164"/>
      <c r="J172" s="235">
        <v>25000</v>
      </c>
      <c r="K172" s="202"/>
      <c r="L172" s="235"/>
      <c r="M172" s="440" t="e">
        <f>L172+#REF!</f>
        <v>#REF!</v>
      </c>
      <c r="N172" s="199"/>
    </row>
    <row r="173" spans="1:14" ht="66" customHeight="1">
      <c r="A173" s="221" t="s">
        <v>1193</v>
      </c>
      <c r="B173" s="133" t="s">
        <v>132</v>
      </c>
      <c r="C173" s="133" t="s">
        <v>237</v>
      </c>
      <c r="D173" s="133" t="s">
        <v>231</v>
      </c>
      <c r="E173" s="133" t="s">
        <v>69</v>
      </c>
      <c r="F173" s="133" t="s">
        <v>70</v>
      </c>
      <c r="G173" s="133" t="s">
        <v>1173</v>
      </c>
      <c r="H173" s="133" t="s">
        <v>110</v>
      </c>
      <c r="I173" s="164"/>
      <c r="J173" s="235"/>
      <c r="K173" s="202"/>
      <c r="L173" s="235"/>
      <c r="M173" s="440" t="e">
        <f>L173+#REF!</f>
        <v>#REF!</v>
      </c>
      <c r="N173" s="439"/>
    </row>
    <row r="174" spans="1:14" ht="96.75" customHeight="1">
      <c r="A174" s="241" t="s">
        <v>1031</v>
      </c>
      <c r="B174" s="21" t="s">
        <v>132</v>
      </c>
      <c r="C174" s="21" t="s">
        <v>237</v>
      </c>
      <c r="D174" s="21" t="s">
        <v>1032</v>
      </c>
      <c r="E174" s="21" t="s">
        <v>69</v>
      </c>
      <c r="F174" s="21" t="s">
        <v>70</v>
      </c>
      <c r="G174" s="133" t="s">
        <v>1033</v>
      </c>
      <c r="H174" s="21" t="s">
        <v>110</v>
      </c>
      <c r="I174" s="85"/>
      <c r="J174" s="235"/>
      <c r="K174" s="200"/>
      <c r="L174" s="235"/>
      <c r="M174" s="440" t="e">
        <f>L174+#REF!</f>
        <v>#REF!</v>
      </c>
      <c r="N174" s="439"/>
    </row>
    <row r="175" spans="1:14" ht="152.25" customHeight="1">
      <c r="A175" s="223" t="s">
        <v>436</v>
      </c>
      <c r="B175" s="21" t="s">
        <v>132</v>
      </c>
      <c r="C175" s="21" t="s">
        <v>237</v>
      </c>
      <c r="D175" s="21" t="s">
        <v>231</v>
      </c>
      <c r="E175" s="21" t="s">
        <v>69</v>
      </c>
      <c r="F175" s="21" t="s">
        <v>70</v>
      </c>
      <c r="G175" s="133" t="s">
        <v>525</v>
      </c>
      <c r="H175" s="21" t="s">
        <v>110</v>
      </c>
      <c r="I175" s="85"/>
      <c r="J175" s="235">
        <v>298092</v>
      </c>
      <c r="K175" s="200"/>
      <c r="L175" s="235">
        <v>298092</v>
      </c>
      <c r="M175" s="440" t="e">
        <f>L175+#REF!</f>
        <v>#REF!</v>
      </c>
      <c r="N175" s="439"/>
    </row>
    <row r="176" spans="1:14" ht="141" customHeight="1">
      <c r="A176" s="69" t="s">
        <v>1374</v>
      </c>
      <c r="B176" s="22" t="s">
        <v>132</v>
      </c>
      <c r="C176" s="22" t="s">
        <v>237</v>
      </c>
      <c r="D176" s="22" t="s">
        <v>231</v>
      </c>
      <c r="E176" s="22" t="s">
        <v>69</v>
      </c>
      <c r="F176" s="22" t="s">
        <v>70</v>
      </c>
      <c r="G176" s="133" t="s">
        <v>526</v>
      </c>
      <c r="H176" s="22" t="s">
        <v>110</v>
      </c>
      <c r="I176" s="86"/>
      <c r="J176" s="235">
        <v>42301019</v>
      </c>
      <c r="K176" s="200"/>
      <c r="L176" s="235">
        <v>41850440</v>
      </c>
      <c r="M176" s="440" t="e">
        <f>L176+#REF!</f>
        <v>#REF!</v>
      </c>
      <c r="N176" s="439"/>
    </row>
    <row r="177" spans="1:14" ht="15.75">
      <c r="A177" s="234" t="s">
        <v>238</v>
      </c>
      <c r="B177" s="23" t="s">
        <v>132</v>
      </c>
      <c r="C177" s="23" t="s">
        <v>239</v>
      </c>
      <c r="D177" s="23"/>
      <c r="E177" s="23"/>
      <c r="F177" s="23"/>
      <c r="G177" s="23"/>
      <c r="H177" s="23"/>
      <c r="I177" s="24" t="e">
        <f>I178+I193+I200+#REF!+#REF!+#REF!+I201+#REF!+I202+I203+I204+#REF!+#REF!+I208+I209</f>
        <v>#REF!</v>
      </c>
      <c r="J177" s="277">
        <f>J178+J193+J201+J202+J203+J204+J208+J205+J207+J206</f>
        <v>139643611.49000004</v>
      </c>
      <c r="K177" s="24">
        <f>K178+K193+SUM(K201:K208)</f>
        <v>4248087.48</v>
      </c>
      <c r="L177" s="24">
        <f>L178+L193+SUM(L201:L208)</f>
        <v>130478572.71000001</v>
      </c>
      <c r="M177" s="440" t="e">
        <f>L177+#REF!</f>
        <v>#REF!</v>
      </c>
      <c r="N177" s="439"/>
    </row>
    <row r="178" spans="1:14" ht="15.75">
      <c r="A178" s="242" t="s">
        <v>48</v>
      </c>
      <c r="B178" s="20" t="s">
        <v>132</v>
      </c>
      <c r="C178" s="20" t="s">
        <v>239</v>
      </c>
      <c r="D178" s="20"/>
      <c r="E178" s="20"/>
      <c r="F178" s="20"/>
      <c r="G178" s="20"/>
      <c r="H178" s="20"/>
      <c r="I178" s="71" t="e">
        <f>I179+I189+#REF!+#REF!+#REF!+#REF!</f>
        <v>#REF!</v>
      </c>
      <c r="J178" s="71">
        <f>SUM(J179:J192)</f>
        <v>37680900.84</v>
      </c>
      <c r="K178" s="71">
        <f>SUM(K179:K192)</f>
        <v>2221029.72</v>
      </c>
      <c r="L178" s="71">
        <f>SUM(L179:L192)</f>
        <v>31855323.21</v>
      </c>
      <c r="M178" s="440" t="e">
        <f>L178+#REF!</f>
        <v>#REF!</v>
      </c>
      <c r="N178" s="439"/>
    </row>
    <row r="179" spans="1:14" ht="75" customHeight="1">
      <c r="A179" s="63" t="s">
        <v>442</v>
      </c>
      <c r="B179" s="21" t="s">
        <v>132</v>
      </c>
      <c r="C179" s="21" t="s">
        <v>239</v>
      </c>
      <c r="D179" s="21" t="s">
        <v>231</v>
      </c>
      <c r="E179" s="21" t="s">
        <v>60</v>
      </c>
      <c r="F179" s="21" t="s">
        <v>70</v>
      </c>
      <c r="G179" s="133" t="s">
        <v>527</v>
      </c>
      <c r="H179" s="21" t="s">
        <v>110</v>
      </c>
      <c r="I179" s="85"/>
      <c r="J179" s="193">
        <v>6204730.76</v>
      </c>
      <c r="K179" s="200"/>
      <c r="L179" s="193">
        <v>6204730.76</v>
      </c>
      <c r="M179" s="440" t="e">
        <f>L179+#REF!</f>
        <v>#REF!</v>
      </c>
      <c r="N179" s="439"/>
    </row>
    <row r="180" spans="1:14" ht="110.25">
      <c r="A180" s="69" t="s">
        <v>702</v>
      </c>
      <c r="B180" s="21" t="s">
        <v>132</v>
      </c>
      <c r="C180" s="21" t="s">
        <v>239</v>
      </c>
      <c r="D180" s="21" t="s">
        <v>231</v>
      </c>
      <c r="E180" s="21" t="s">
        <v>60</v>
      </c>
      <c r="F180" s="21" t="s">
        <v>70</v>
      </c>
      <c r="G180" s="133" t="s">
        <v>718</v>
      </c>
      <c r="H180" s="21" t="s">
        <v>110</v>
      </c>
      <c r="I180" s="85"/>
      <c r="J180" s="193">
        <v>8414240.49</v>
      </c>
      <c r="K180" s="200">
        <v>2221029.72</v>
      </c>
      <c r="L180" s="193">
        <v>8414240.49</v>
      </c>
      <c r="M180" s="440" t="e">
        <f>L180+#REF!</f>
        <v>#REF!</v>
      </c>
      <c r="N180" s="439"/>
    </row>
    <row r="181" spans="1:14" ht="77.25" customHeight="1">
      <c r="A181" s="69" t="s">
        <v>703</v>
      </c>
      <c r="B181" s="21" t="s">
        <v>132</v>
      </c>
      <c r="C181" s="21" t="s">
        <v>239</v>
      </c>
      <c r="D181" s="21" t="s">
        <v>231</v>
      </c>
      <c r="E181" s="21" t="s">
        <v>60</v>
      </c>
      <c r="F181" s="21" t="s">
        <v>70</v>
      </c>
      <c r="G181" s="133" t="s">
        <v>719</v>
      </c>
      <c r="H181" s="21" t="s">
        <v>110</v>
      </c>
      <c r="I181" s="85"/>
      <c r="J181" s="235">
        <v>7229704.11</v>
      </c>
      <c r="K181" s="200"/>
      <c r="L181" s="235">
        <v>7229704.11</v>
      </c>
      <c r="M181" s="440" t="e">
        <f>L181+#REF!</f>
        <v>#REF!</v>
      </c>
      <c r="N181" s="439"/>
    </row>
    <row r="182" spans="1:15" ht="81.75" customHeight="1">
      <c r="A182" s="69" t="s">
        <v>1152</v>
      </c>
      <c r="B182" s="21" t="s">
        <v>132</v>
      </c>
      <c r="C182" s="21" t="s">
        <v>239</v>
      </c>
      <c r="D182" s="21" t="s">
        <v>231</v>
      </c>
      <c r="E182" s="21" t="s">
        <v>60</v>
      </c>
      <c r="F182" s="21" t="s">
        <v>70</v>
      </c>
      <c r="G182" s="133" t="s">
        <v>1142</v>
      </c>
      <c r="H182" s="21" t="s">
        <v>110</v>
      </c>
      <c r="I182" s="85"/>
      <c r="J182" s="193">
        <v>3337824.3600000003</v>
      </c>
      <c r="K182" s="200"/>
      <c r="L182" s="193">
        <v>780353.93</v>
      </c>
      <c r="M182" s="440" t="e">
        <f>L182+#REF!</f>
        <v>#REF!</v>
      </c>
      <c r="N182" s="193"/>
      <c r="O182" s="440"/>
    </row>
    <row r="183" spans="1:14" ht="67.5" customHeight="1">
      <c r="A183" s="69" t="s">
        <v>1153</v>
      </c>
      <c r="B183" s="21" t="s">
        <v>132</v>
      </c>
      <c r="C183" s="21" t="s">
        <v>239</v>
      </c>
      <c r="D183" s="21" t="s">
        <v>231</v>
      </c>
      <c r="E183" s="21" t="s">
        <v>60</v>
      </c>
      <c r="F183" s="21" t="s">
        <v>70</v>
      </c>
      <c r="G183" s="133" t="s">
        <v>1143</v>
      </c>
      <c r="H183" s="21" t="s">
        <v>110</v>
      </c>
      <c r="I183" s="85"/>
      <c r="J183" s="235">
        <v>132547</v>
      </c>
      <c r="K183" s="200"/>
      <c r="L183" s="235">
        <v>100000</v>
      </c>
      <c r="M183" s="440" t="e">
        <f>L183+#REF!</f>
        <v>#REF!</v>
      </c>
      <c r="N183" s="255"/>
    </row>
    <row r="184" spans="1:14" ht="100.5" customHeight="1">
      <c r="A184" s="69" t="s">
        <v>1154</v>
      </c>
      <c r="B184" s="21" t="s">
        <v>132</v>
      </c>
      <c r="C184" s="21" t="s">
        <v>239</v>
      </c>
      <c r="D184" s="21" t="s">
        <v>231</v>
      </c>
      <c r="E184" s="21" t="s">
        <v>60</v>
      </c>
      <c r="F184" s="21" t="s">
        <v>70</v>
      </c>
      <c r="G184" s="133" t="s">
        <v>1144</v>
      </c>
      <c r="H184" s="21" t="s">
        <v>110</v>
      </c>
      <c r="I184" s="85"/>
      <c r="J184" s="235">
        <v>57807</v>
      </c>
      <c r="K184" s="200"/>
      <c r="L184" s="235">
        <v>57807</v>
      </c>
      <c r="M184" s="440" t="e">
        <f>L184+#REF!</f>
        <v>#REF!</v>
      </c>
      <c r="N184" s="439"/>
    </row>
    <row r="185" spans="1:14" ht="67.5" customHeight="1">
      <c r="A185" s="69" t="s">
        <v>1194</v>
      </c>
      <c r="B185" s="21" t="s">
        <v>132</v>
      </c>
      <c r="C185" s="21" t="s">
        <v>239</v>
      </c>
      <c r="D185" s="21" t="s">
        <v>231</v>
      </c>
      <c r="E185" s="21" t="s">
        <v>60</v>
      </c>
      <c r="F185" s="21" t="s">
        <v>70</v>
      </c>
      <c r="G185" s="133" t="s">
        <v>1176</v>
      </c>
      <c r="H185" s="21" t="s">
        <v>110</v>
      </c>
      <c r="I185" s="85"/>
      <c r="J185" s="235">
        <v>22760</v>
      </c>
      <c r="K185" s="200"/>
      <c r="L185" s="235"/>
      <c r="M185" s="440" t="e">
        <f>L185+#REF!</f>
        <v>#REF!</v>
      </c>
      <c r="N185" s="439"/>
    </row>
    <row r="186" spans="1:14" ht="99" customHeight="1">
      <c r="A186" s="69" t="s">
        <v>704</v>
      </c>
      <c r="B186" s="21" t="s">
        <v>132</v>
      </c>
      <c r="C186" s="21" t="s">
        <v>239</v>
      </c>
      <c r="D186" s="21" t="s">
        <v>231</v>
      </c>
      <c r="E186" s="21" t="s">
        <v>60</v>
      </c>
      <c r="F186" s="21" t="s">
        <v>70</v>
      </c>
      <c r="G186" s="133" t="s">
        <v>720</v>
      </c>
      <c r="H186" s="21" t="s">
        <v>110</v>
      </c>
      <c r="I186" s="85"/>
      <c r="J186" s="235"/>
      <c r="K186" s="200"/>
      <c r="L186" s="235"/>
      <c r="M186" s="440" t="e">
        <f>L186+#REF!</f>
        <v>#REF!</v>
      </c>
      <c r="N186" s="439"/>
    </row>
    <row r="187" spans="1:14" ht="94.5">
      <c r="A187" s="69" t="s">
        <v>705</v>
      </c>
      <c r="B187" s="21" t="s">
        <v>132</v>
      </c>
      <c r="C187" s="21" t="s">
        <v>239</v>
      </c>
      <c r="D187" s="21" t="s">
        <v>231</v>
      </c>
      <c r="E187" s="21" t="s">
        <v>60</v>
      </c>
      <c r="F187" s="21" t="s">
        <v>70</v>
      </c>
      <c r="G187" s="133" t="s">
        <v>721</v>
      </c>
      <c r="H187" s="21" t="s">
        <v>110</v>
      </c>
      <c r="I187" s="85"/>
      <c r="J187" s="235">
        <v>6974286.92</v>
      </c>
      <c r="K187" s="200"/>
      <c r="L187" s="235">
        <v>6974286.92</v>
      </c>
      <c r="M187" s="440" t="e">
        <f>L187+#REF!</f>
        <v>#REF!</v>
      </c>
      <c r="N187" s="439"/>
    </row>
    <row r="188" spans="1:14" ht="132.75" customHeight="1">
      <c r="A188" s="69" t="s">
        <v>1464</v>
      </c>
      <c r="B188" s="21" t="s">
        <v>132</v>
      </c>
      <c r="C188" s="21" t="s">
        <v>239</v>
      </c>
      <c r="D188" s="21" t="s">
        <v>231</v>
      </c>
      <c r="E188" s="21" t="s">
        <v>60</v>
      </c>
      <c r="F188" s="21" t="s">
        <v>1468</v>
      </c>
      <c r="G188" s="133" t="s">
        <v>1469</v>
      </c>
      <c r="H188" s="21" t="s">
        <v>110</v>
      </c>
      <c r="I188" s="85"/>
      <c r="J188" s="162">
        <v>2256684.2</v>
      </c>
      <c r="K188" s="200"/>
      <c r="L188" s="235"/>
      <c r="M188" s="440"/>
      <c r="N188" s="439"/>
    </row>
    <row r="189" spans="1:14" s="186" customFormat="1" ht="80.25" customHeight="1">
      <c r="A189" s="222" t="s">
        <v>572</v>
      </c>
      <c r="B189" s="133" t="s">
        <v>132</v>
      </c>
      <c r="C189" s="133" t="s">
        <v>239</v>
      </c>
      <c r="D189" s="133" t="s">
        <v>231</v>
      </c>
      <c r="E189" s="133" t="s">
        <v>60</v>
      </c>
      <c r="F189" s="133" t="s">
        <v>70</v>
      </c>
      <c r="G189" s="133" t="s">
        <v>575</v>
      </c>
      <c r="H189" s="133" t="s">
        <v>110</v>
      </c>
      <c r="I189" s="164"/>
      <c r="J189" s="235">
        <v>1734542.26</v>
      </c>
      <c r="K189" s="211"/>
      <c r="L189" s="235">
        <v>1744200</v>
      </c>
      <c r="M189" s="451" t="e">
        <f>L189+#REF!</f>
        <v>#REF!</v>
      </c>
      <c r="N189" s="480"/>
    </row>
    <row r="190" spans="1:14" ht="72.75" customHeight="1">
      <c r="A190" s="69" t="s">
        <v>1480</v>
      </c>
      <c r="B190" s="22" t="s">
        <v>132</v>
      </c>
      <c r="C190" s="22" t="s">
        <v>239</v>
      </c>
      <c r="D190" s="22" t="s">
        <v>231</v>
      </c>
      <c r="E190" s="22" t="s">
        <v>60</v>
      </c>
      <c r="F190" s="22" t="s">
        <v>70</v>
      </c>
      <c r="G190" s="133" t="s">
        <v>1467</v>
      </c>
      <c r="H190" s="22" t="s">
        <v>110</v>
      </c>
      <c r="I190" s="86"/>
      <c r="J190" s="162">
        <v>965773.74</v>
      </c>
      <c r="K190" s="200"/>
      <c r="L190" s="235"/>
      <c r="M190" s="440"/>
      <c r="N190" s="439"/>
    </row>
    <row r="191" spans="1:14" ht="93.75" customHeight="1">
      <c r="A191" s="69" t="s">
        <v>696</v>
      </c>
      <c r="B191" s="22" t="s">
        <v>132</v>
      </c>
      <c r="C191" s="22" t="s">
        <v>239</v>
      </c>
      <c r="D191" s="22">
        <v>11</v>
      </c>
      <c r="E191" s="22" t="s">
        <v>69</v>
      </c>
      <c r="F191" s="22" t="s">
        <v>70</v>
      </c>
      <c r="G191" s="133" t="s">
        <v>529</v>
      </c>
      <c r="H191" s="22" t="s">
        <v>110</v>
      </c>
      <c r="I191" s="86"/>
      <c r="J191" s="235">
        <v>350000</v>
      </c>
      <c r="K191" s="200"/>
      <c r="L191" s="235">
        <v>350000</v>
      </c>
      <c r="M191" s="440" t="e">
        <f>L191+#REF!</f>
        <v>#REF!</v>
      </c>
      <c r="N191" s="439"/>
    </row>
    <row r="192" spans="1:14" ht="98.25" customHeight="1">
      <c r="A192" s="224" t="s">
        <v>993</v>
      </c>
      <c r="B192" s="21" t="s">
        <v>132</v>
      </c>
      <c r="C192" s="21" t="s">
        <v>239</v>
      </c>
      <c r="D192" s="21" t="s">
        <v>231</v>
      </c>
      <c r="E192" s="21" t="s">
        <v>60</v>
      </c>
      <c r="F192" s="21" t="s">
        <v>70</v>
      </c>
      <c r="G192" s="133" t="s">
        <v>994</v>
      </c>
      <c r="H192" s="21" t="s">
        <v>110</v>
      </c>
      <c r="I192" s="85"/>
      <c r="J192" s="235"/>
      <c r="K192" s="200"/>
      <c r="L192" s="235"/>
      <c r="M192" s="440" t="e">
        <f>L192+#REF!</f>
        <v>#REF!</v>
      </c>
      <c r="N192" s="439"/>
    </row>
    <row r="193" spans="1:14" ht="15.75">
      <c r="A193" s="450" t="s">
        <v>295</v>
      </c>
      <c r="B193" s="20" t="s">
        <v>132</v>
      </c>
      <c r="C193" s="20" t="s">
        <v>239</v>
      </c>
      <c r="D193" s="20"/>
      <c r="E193" s="20"/>
      <c r="F193" s="20"/>
      <c r="G193" s="20"/>
      <c r="H193" s="20"/>
      <c r="I193" s="71">
        <f>SUM(I194:I198)</f>
        <v>-745</v>
      </c>
      <c r="J193" s="71">
        <f>SUM(J194:J200)</f>
        <v>19773844.950000003</v>
      </c>
      <c r="K193" s="71">
        <f>SUM(K194:K200)</f>
        <v>2027057.76</v>
      </c>
      <c r="L193" s="71">
        <f>SUM(L194:L200)</f>
        <v>19562700.25</v>
      </c>
      <c r="M193" s="440" t="e">
        <f>L193+#REF!</f>
        <v>#REF!</v>
      </c>
      <c r="N193" s="439"/>
    </row>
    <row r="194" spans="1:15" ht="97.5" customHeight="1">
      <c r="A194" s="63" t="s">
        <v>530</v>
      </c>
      <c r="B194" s="22" t="s">
        <v>132</v>
      </c>
      <c r="C194" s="22" t="s">
        <v>239</v>
      </c>
      <c r="D194" s="22" t="s">
        <v>231</v>
      </c>
      <c r="E194" s="22" t="s">
        <v>60</v>
      </c>
      <c r="F194" s="22" t="s">
        <v>70</v>
      </c>
      <c r="G194" s="133" t="s">
        <v>531</v>
      </c>
      <c r="H194" s="22" t="s">
        <v>164</v>
      </c>
      <c r="I194" s="86"/>
      <c r="J194" s="235">
        <v>7632675.6</v>
      </c>
      <c r="K194" s="200">
        <v>2027057.76</v>
      </c>
      <c r="L194" s="235">
        <f>5582697.84+2027057.76</f>
        <v>7609755.6</v>
      </c>
      <c r="M194" s="440" t="e">
        <f>L194+#REF!</f>
        <v>#REF!</v>
      </c>
      <c r="N194" s="439"/>
      <c r="O194" s="440"/>
    </row>
    <row r="195" spans="1:15" ht="51" customHeight="1">
      <c r="A195" s="63" t="s">
        <v>604</v>
      </c>
      <c r="B195" s="22" t="s">
        <v>132</v>
      </c>
      <c r="C195" s="22" t="s">
        <v>239</v>
      </c>
      <c r="D195" s="22" t="s">
        <v>231</v>
      </c>
      <c r="E195" s="22" t="s">
        <v>60</v>
      </c>
      <c r="F195" s="22" t="s">
        <v>70</v>
      </c>
      <c r="G195" s="133" t="s">
        <v>531</v>
      </c>
      <c r="H195" s="22" t="s">
        <v>165</v>
      </c>
      <c r="I195" s="86">
        <v>-745</v>
      </c>
      <c r="J195" s="235">
        <v>9968008.73</v>
      </c>
      <c r="K195" s="200"/>
      <c r="L195" s="235">
        <v>9971008.73</v>
      </c>
      <c r="M195" s="440" t="e">
        <f>L195+#REF!</f>
        <v>#REF!</v>
      </c>
      <c r="N195" s="439"/>
      <c r="O195" s="440"/>
    </row>
    <row r="196" spans="1:14" ht="37.5" customHeight="1">
      <c r="A196" s="63" t="s">
        <v>446</v>
      </c>
      <c r="B196" s="22" t="s">
        <v>132</v>
      </c>
      <c r="C196" s="22" t="s">
        <v>239</v>
      </c>
      <c r="D196" s="22" t="s">
        <v>231</v>
      </c>
      <c r="E196" s="22" t="s">
        <v>60</v>
      </c>
      <c r="F196" s="22" t="s">
        <v>70</v>
      </c>
      <c r="G196" s="133" t="s">
        <v>531</v>
      </c>
      <c r="H196" s="22" t="s">
        <v>166</v>
      </c>
      <c r="I196" s="86"/>
      <c r="J196" s="235">
        <v>202935.92</v>
      </c>
      <c r="K196" s="200"/>
      <c r="L196" s="235">
        <v>202935.92</v>
      </c>
      <c r="M196" s="440" t="e">
        <f>L196+#REF!</f>
        <v>#REF!</v>
      </c>
      <c r="N196" s="439"/>
    </row>
    <row r="197" spans="1:14" ht="67.5" customHeight="1">
      <c r="A197" s="69" t="s">
        <v>1481</v>
      </c>
      <c r="B197" s="22" t="s">
        <v>132</v>
      </c>
      <c r="C197" s="22" t="s">
        <v>239</v>
      </c>
      <c r="D197" s="22" t="s">
        <v>231</v>
      </c>
      <c r="E197" s="22" t="s">
        <v>60</v>
      </c>
      <c r="F197" s="22" t="s">
        <v>70</v>
      </c>
      <c r="G197" s="133" t="s">
        <v>1467</v>
      </c>
      <c r="H197" s="22" t="s">
        <v>165</v>
      </c>
      <c r="I197" s="86"/>
      <c r="J197" s="162">
        <v>193156.26</v>
      </c>
      <c r="K197" s="200"/>
      <c r="L197" s="235"/>
      <c r="M197" s="440"/>
      <c r="N197" s="439"/>
    </row>
    <row r="198" spans="1:14" ht="63">
      <c r="A198" s="154" t="s">
        <v>605</v>
      </c>
      <c r="B198" s="22" t="s">
        <v>132</v>
      </c>
      <c r="C198" s="22" t="s">
        <v>239</v>
      </c>
      <c r="D198" s="22" t="s">
        <v>231</v>
      </c>
      <c r="E198" s="22" t="s">
        <v>60</v>
      </c>
      <c r="F198" s="22" t="s">
        <v>70</v>
      </c>
      <c r="G198" s="133" t="s">
        <v>576</v>
      </c>
      <c r="H198" s="22" t="s">
        <v>165</v>
      </c>
      <c r="I198" s="86"/>
      <c r="J198" s="235">
        <v>321068.44</v>
      </c>
      <c r="K198" s="200"/>
      <c r="L198" s="235">
        <v>323000</v>
      </c>
      <c r="M198" s="440" t="e">
        <f>L198+#REF!</f>
        <v>#REF!</v>
      </c>
      <c r="N198" s="439"/>
    </row>
    <row r="199" spans="1:14" ht="115.5" customHeight="1">
      <c r="A199" s="69" t="s">
        <v>743</v>
      </c>
      <c r="B199" s="22" t="s">
        <v>132</v>
      </c>
      <c r="C199" s="22" t="s">
        <v>239</v>
      </c>
      <c r="D199" s="22">
        <v>11</v>
      </c>
      <c r="E199" s="22" t="s">
        <v>69</v>
      </c>
      <c r="F199" s="22" t="s">
        <v>70</v>
      </c>
      <c r="G199" s="133" t="s">
        <v>697</v>
      </c>
      <c r="H199" s="22" t="s">
        <v>164</v>
      </c>
      <c r="I199" s="86"/>
      <c r="J199" s="135">
        <v>56000</v>
      </c>
      <c r="K199" s="200"/>
      <c r="L199" s="135">
        <v>56000</v>
      </c>
      <c r="M199" s="440" t="e">
        <f>L199+#REF!</f>
        <v>#REF!</v>
      </c>
      <c r="N199" s="439"/>
    </row>
    <row r="200" spans="1:14" ht="65.25" customHeight="1">
      <c r="A200" s="69" t="s">
        <v>606</v>
      </c>
      <c r="B200" s="22" t="s">
        <v>132</v>
      </c>
      <c r="C200" s="22" t="s">
        <v>239</v>
      </c>
      <c r="D200" s="22" t="s">
        <v>231</v>
      </c>
      <c r="E200" s="22" t="s">
        <v>60</v>
      </c>
      <c r="F200" s="22" t="s">
        <v>70</v>
      </c>
      <c r="G200" s="133" t="s">
        <v>532</v>
      </c>
      <c r="H200" s="22" t="s">
        <v>165</v>
      </c>
      <c r="I200" s="86">
        <v>745</v>
      </c>
      <c r="J200" s="235">
        <v>1400000</v>
      </c>
      <c r="K200" s="200"/>
      <c r="L200" s="235">
        <v>1400000</v>
      </c>
      <c r="M200" s="440" t="e">
        <f>L200+#REF!</f>
        <v>#REF!</v>
      </c>
      <c r="N200" s="439"/>
    </row>
    <row r="201" spans="1:14" ht="97.5" customHeight="1">
      <c r="A201" s="63" t="s">
        <v>727</v>
      </c>
      <c r="B201" s="22" t="s">
        <v>132</v>
      </c>
      <c r="C201" s="22" t="s">
        <v>239</v>
      </c>
      <c r="D201" s="22" t="s">
        <v>231</v>
      </c>
      <c r="E201" s="22" t="s">
        <v>60</v>
      </c>
      <c r="F201" s="22" t="s">
        <v>70</v>
      </c>
      <c r="G201" s="133" t="s">
        <v>533</v>
      </c>
      <c r="H201" s="22" t="s">
        <v>165</v>
      </c>
      <c r="I201" s="86"/>
      <c r="J201" s="235">
        <v>36345</v>
      </c>
      <c r="K201" s="200"/>
      <c r="L201" s="235">
        <v>36345</v>
      </c>
      <c r="M201" s="440" t="e">
        <f>L201+#REF!</f>
        <v>#REF!</v>
      </c>
      <c r="N201" s="439"/>
    </row>
    <row r="202" spans="1:14" ht="239.25" customHeight="1">
      <c r="A202" s="69" t="s">
        <v>728</v>
      </c>
      <c r="B202" s="22" t="s">
        <v>132</v>
      </c>
      <c r="C202" s="22" t="s">
        <v>239</v>
      </c>
      <c r="D202" s="22" t="s">
        <v>231</v>
      </c>
      <c r="E202" s="22" t="s">
        <v>60</v>
      </c>
      <c r="F202" s="22" t="s">
        <v>70</v>
      </c>
      <c r="G202" s="133" t="s">
        <v>534</v>
      </c>
      <c r="H202" s="22" t="s">
        <v>164</v>
      </c>
      <c r="I202" s="86"/>
      <c r="J202" s="193">
        <v>14601095.5</v>
      </c>
      <c r="K202" s="200"/>
      <c r="L202" s="193">
        <v>14477914.25</v>
      </c>
      <c r="M202" s="440" t="e">
        <f>L202+#REF!</f>
        <v>#REF!</v>
      </c>
      <c r="N202" s="439"/>
    </row>
    <row r="203" spans="1:14" ht="92.25" customHeight="1">
      <c r="A203" s="69" t="s">
        <v>729</v>
      </c>
      <c r="B203" s="22" t="s">
        <v>132</v>
      </c>
      <c r="C203" s="22" t="s">
        <v>239</v>
      </c>
      <c r="D203" s="22" t="s">
        <v>231</v>
      </c>
      <c r="E203" s="22" t="s">
        <v>60</v>
      </c>
      <c r="F203" s="22" t="s">
        <v>70</v>
      </c>
      <c r="G203" s="133" t="s">
        <v>534</v>
      </c>
      <c r="H203" s="22" t="s">
        <v>165</v>
      </c>
      <c r="I203" s="86"/>
      <c r="J203" s="193">
        <v>209937</v>
      </c>
      <c r="K203" s="200"/>
      <c r="L203" s="193">
        <v>209837</v>
      </c>
      <c r="M203" s="440" t="e">
        <f>L203+#REF!</f>
        <v>#REF!</v>
      </c>
      <c r="N203" s="439"/>
    </row>
    <row r="204" spans="1:14" ht="94.5" customHeight="1">
      <c r="A204" s="69" t="s">
        <v>730</v>
      </c>
      <c r="B204" s="22" t="s">
        <v>132</v>
      </c>
      <c r="C204" s="22" t="s">
        <v>239</v>
      </c>
      <c r="D204" s="22" t="s">
        <v>231</v>
      </c>
      <c r="E204" s="22" t="s">
        <v>60</v>
      </c>
      <c r="F204" s="22" t="s">
        <v>70</v>
      </c>
      <c r="G204" s="133" t="s">
        <v>534</v>
      </c>
      <c r="H204" s="22" t="s">
        <v>110</v>
      </c>
      <c r="I204" s="86"/>
      <c r="J204" s="193">
        <v>58758703</v>
      </c>
      <c r="K204" s="200"/>
      <c r="L204" s="193">
        <v>58335810.25</v>
      </c>
      <c r="M204" s="440" t="e">
        <f>L204+#REF!</f>
        <v>#REF!</v>
      </c>
      <c r="N204" s="439"/>
    </row>
    <row r="205" spans="1:14" ht="78.75">
      <c r="A205" s="69" t="s">
        <v>1510</v>
      </c>
      <c r="B205" s="22" t="s">
        <v>132</v>
      </c>
      <c r="C205" s="22" t="s">
        <v>239</v>
      </c>
      <c r="D205" s="22" t="s">
        <v>231</v>
      </c>
      <c r="E205" s="22" t="s">
        <v>60</v>
      </c>
      <c r="F205" s="22" t="s">
        <v>1235</v>
      </c>
      <c r="G205" s="133" t="s">
        <v>1236</v>
      </c>
      <c r="H205" s="22" t="s">
        <v>110</v>
      </c>
      <c r="I205" s="86"/>
      <c r="J205" s="235">
        <v>2261214.4000000004</v>
      </c>
      <c r="K205" s="200"/>
      <c r="L205" s="235"/>
      <c r="M205" s="440" t="e">
        <f>L205+#REF!</f>
        <v>#REF!</v>
      </c>
      <c r="N205" s="199"/>
    </row>
    <row r="206" spans="1:14" ht="97.5" customHeight="1">
      <c r="A206" s="483" t="s">
        <v>1479</v>
      </c>
      <c r="B206" s="22" t="s">
        <v>132</v>
      </c>
      <c r="C206" s="22" t="s">
        <v>239</v>
      </c>
      <c r="D206" s="22" t="s">
        <v>231</v>
      </c>
      <c r="E206" s="22" t="s">
        <v>60</v>
      </c>
      <c r="F206" s="22" t="s">
        <v>70</v>
      </c>
      <c r="G206" s="133" t="s">
        <v>1470</v>
      </c>
      <c r="H206" s="22" t="s">
        <v>110</v>
      </c>
      <c r="I206" s="86"/>
      <c r="J206" s="235">
        <v>277387.8</v>
      </c>
      <c r="K206" s="200"/>
      <c r="L206" s="235"/>
      <c r="M206" s="440"/>
      <c r="N206" s="199"/>
    </row>
    <row r="207" spans="1:14" ht="97.5" customHeight="1">
      <c r="A207" s="483" t="s">
        <v>1479</v>
      </c>
      <c r="B207" s="22" t="s">
        <v>132</v>
      </c>
      <c r="C207" s="22" t="s">
        <v>239</v>
      </c>
      <c r="D207" s="22" t="s">
        <v>528</v>
      </c>
      <c r="E207" s="22" t="s">
        <v>119</v>
      </c>
      <c r="F207" s="22" t="s">
        <v>499</v>
      </c>
      <c r="G207" s="133" t="s">
        <v>1470</v>
      </c>
      <c r="H207" s="22" t="s">
        <v>110</v>
      </c>
      <c r="I207" s="86"/>
      <c r="J207" s="235">
        <v>0</v>
      </c>
      <c r="K207" s="200"/>
      <c r="L207" s="235"/>
      <c r="M207" s="440"/>
      <c r="N207" s="255"/>
    </row>
    <row r="208" spans="1:14" ht="186" customHeight="1">
      <c r="A208" s="69" t="s">
        <v>479</v>
      </c>
      <c r="B208" s="22" t="s">
        <v>132</v>
      </c>
      <c r="C208" s="22" t="s">
        <v>239</v>
      </c>
      <c r="D208" s="22" t="s">
        <v>163</v>
      </c>
      <c r="E208" s="22" t="s">
        <v>119</v>
      </c>
      <c r="F208" s="22" t="s">
        <v>499</v>
      </c>
      <c r="G208" s="133" t="s">
        <v>535</v>
      </c>
      <c r="H208" s="22" t="s">
        <v>110</v>
      </c>
      <c r="I208" s="86"/>
      <c r="J208" s="235">
        <v>6044183</v>
      </c>
      <c r="K208" s="200"/>
      <c r="L208" s="235">
        <v>6000642.75</v>
      </c>
      <c r="M208" s="440" t="e">
        <f>L208+#REF!</f>
        <v>#REF!</v>
      </c>
      <c r="N208" s="439"/>
    </row>
    <row r="209" spans="1:14" ht="16.5" customHeight="1">
      <c r="A209" s="152" t="s">
        <v>724</v>
      </c>
      <c r="B209" s="23" t="s">
        <v>132</v>
      </c>
      <c r="C209" s="23" t="s">
        <v>723</v>
      </c>
      <c r="D209" s="23"/>
      <c r="E209" s="23"/>
      <c r="F209" s="23"/>
      <c r="G209" s="23"/>
      <c r="H209" s="23"/>
      <c r="I209" s="87" t="e">
        <f>I210+#REF!+I212</f>
        <v>#REF!</v>
      </c>
      <c r="J209" s="94">
        <f>SUM(J210:J217)</f>
        <v>6064891.32</v>
      </c>
      <c r="K209" s="94">
        <f>SUM(K210:K217)</f>
        <v>401435.24</v>
      </c>
      <c r="L209" s="94">
        <f>SUM(L210:L217)</f>
        <v>6064891.319999999</v>
      </c>
      <c r="M209" s="440" t="e">
        <f>L209+#REF!</f>
        <v>#REF!</v>
      </c>
      <c r="N209" s="439"/>
    </row>
    <row r="210" spans="1:14" ht="77.25" customHeight="1">
      <c r="A210" s="69" t="s">
        <v>536</v>
      </c>
      <c r="B210" s="22" t="s">
        <v>132</v>
      </c>
      <c r="C210" s="22" t="s">
        <v>723</v>
      </c>
      <c r="D210" s="22" t="s">
        <v>231</v>
      </c>
      <c r="E210" s="22" t="s">
        <v>233</v>
      </c>
      <c r="F210" s="22" t="s">
        <v>70</v>
      </c>
      <c r="G210" s="133" t="s">
        <v>537</v>
      </c>
      <c r="H210" s="22" t="s">
        <v>110</v>
      </c>
      <c r="I210" s="86"/>
      <c r="J210" s="193">
        <v>5298962.75</v>
      </c>
      <c r="K210" s="200">
        <v>401435.24</v>
      </c>
      <c r="L210" s="193">
        <v>5300230.89</v>
      </c>
      <c r="M210" s="440" t="e">
        <f>L210+#REF!</f>
        <v>#REF!</v>
      </c>
      <c r="N210" s="193"/>
    </row>
    <row r="211" spans="1:14" ht="97.5" customHeight="1">
      <c r="A211" s="69" t="s">
        <v>864</v>
      </c>
      <c r="B211" s="22" t="s">
        <v>132</v>
      </c>
      <c r="C211" s="22" t="s">
        <v>723</v>
      </c>
      <c r="D211" s="22" t="s">
        <v>231</v>
      </c>
      <c r="E211" s="22" t="s">
        <v>233</v>
      </c>
      <c r="F211" s="22" t="s">
        <v>70</v>
      </c>
      <c r="G211" s="133" t="s">
        <v>866</v>
      </c>
      <c r="H211" s="22" t="s">
        <v>110</v>
      </c>
      <c r="I211" s="86"/>
      <c r="J211" s="193">
        <v>7532.740000000001</v>
      </c>
      <c r="K211" s="200"/>
      <c r="L211" s="193">
        <v>6264.6</v>
      </c>
      <c r="M211" s="440" t="e">
        <f>L211+#REF!</f>
        <v>#REF!</v>
      </c>
      <c r="N211" s="193"/>
    </row>
    <row r="212" spans="1:14" ht="110.25">
      <c r="A212" s="69" t="s">
        <v>722</v>
      </c>
      <c r="B212" s="22" t="s">
        <v>132</v>
      </c>
      <c r="C212" s="22" t="s">
        <v>723</v>
      </c>
      <c r="D212" s="22" t="s">
        <v>231</v>
      </c>
      <c r="E212" s="22" t="s">
        <v>233</v>
      </c>
      <c r="F212" s="22" t="s">
        <v>70</v>
      </c>
      <c r="G212" s="133" t="s">
        <v>538</v>
      </c>
      <c r="H212" s="22" t="s">
        <v>110</v>
      </c>
      <c r="I212" s="86"/>
      <c r="J212" s="235">
        <v>620195.83</v>
      </c>
      <c r="K212" s="200"/>
      <c r="L212" s="235">
        <v>620195.83</v>
      </c>
      <c r="M212" s="440" t="e">
        <f>L212+#REF!</f>
        <v>#REF!</v>
      </c>
      <c r="N212" s="439"/>
    </row>
    <row r="213" spans="1:14" ht="78" customHeight="1">
      <c r="A213" s="69" t="s">
        <v>1169</v>
      </c>
      <c r="B213" s="22" t="s">
        <v>132</v>
      </c>
      <c r="C213" s="22" t="s">
        <v>723</v>
      </c>
      <c r="D213" s="22" t="s">
        <v>231</v>
      </c>
      <c r="E213" s="22" t="s">
        <v>233</v>
      </c>
      <c r="F213" s="22" t="s">
        <v>70</v>
      </c>
      <c r="G213" s="133" t="s">
        <v>1170</v>
      </c>
      <c r="H213" s="22" t="s">
        <v>110</v>
      </c>
      <c r="I213" s="86"/>
      <c r="J213" s="235"/>
      <c r="K213" s="200"/>
      <c r="L213" s="235"/>
      <c r="M213" s="440" t="e">
        <f>L213+#REF!</f>
        <v>#REF!</v>
      </c>
      <c r="N213" s="439"/>
    </row>
    <row r="214" spans="1:14" ht="77.25" customHeight="1">
      <c r="A214" s="161" t="s">
        <v>1195</v>
      </c>
      <c r="B214" s="22" t="s">
        <v>132</v>
      </c>
      <c r="C214" s="22" t="s">
        <v>723</v>
      </c>
      <c r="D214" s="22" t="s">
        <v>231</v>
      </c>
      <c r="E214" s="22" t="s">
        <v>233</v>
      </c>
      <c r="F214" s="22" t="s">
        <v>70</v>
      </c>
      <c r="G214" s="133" t="s">
        <v>1180</v>
      </c>
      <c r="H214" s="22" t="s">
        <v>110</v>
      </c>
      <c r="I214" s="86"/>
      <c r="J214" s="235"/>
      <c r="K214" s="200"/>
      <c r="L214" s="235"/>
      <c r="M214" s="440" t="e">
        <f>L214+#REF!</f>
        <v>#REF!</v>
      </c>
      <c r="N214" s="439"/>
    </row>
    <row r="215" spans="1:14" ht="98.25" customHeight="1">
      <c r="A215" s="161" t="s">
        <v>1196</v>
      </c>
      <c r="B215" s="22" t="s">
        <v>132</v>
      </c>
      <c r="C215" s="22" t="s">
        <v>723</v>
      </c>
      <c r="D215" s="22" t="s">
        <v>231</v>
      </c>
      <c r="E215" s="22" t="s">
        <v>233</v>
      </c>
      <c r="F215" s="22" t="s">
        <v>70</v>
      </c>
      <c r="G215" s="133" t="s">
        <v>1181</v>
      </c>
      <c r="H215" s="22" t="s">
        <v>110</v>
      </c>
      <c r="I215" s="86"/>
      <c r="J215" s="235"/>
      <c r="K215" s="200"/>
      <c r="L215" s="235"/>
      <c r="M215" s="440" t="e">
        <f>L215+#REF!</f>
        <v>#REF!</v>
      </c>
      <c r="N215" s="439"/>
    </row>
    <row r="216" spans="1:14" ht="48" customHeight="1">
      <c r="A216" s="161" t="s">
        <v>1433</v>
      </c>
      <c r="B216" s="246">
        <v>909</v>
      </c>
      <c r="C216" s="247" t="s">
        <v>723</v>
      </c>
      <c r="D216" s="247" t="s">
        <v>231</v>
      </c>
      <c r="E216" s="247" t="s">
        <v>233</v>
      </c>
      <c r="F216" s="247" t="s">
        <v>70</v>
      </c>
      <c r="G216" s="247" t="s">
        <v>1320</v>
      </c>
      <c r="H216" s="247" t="s">
        <v>110</v>
      </c>
      <c r="I216" s="210"/>
      <c r="J216" s="250">
        <v>138200</v>
      </c>
      <c r="K216" s="200"/>
      <c r="L216" s="250">
        <v>138200</v>
      </c>
      <c r="M216" s="440" t="e">
        <f>L216+#REF!</f>
        <v>#REF!</v>
      </c>
      <c r="N216" s="439"/>
    </row>
    <row r="217" spans="1:14" ht="65.25" customHeight="1">
      <c r="A217" s="161" t="s">
        <v>1197</v>
      </c>
      <c r="B217" s="22" t="s">
        <v>132</v>
      </c>
      <c r="C217" s="22" t="s">
        <v>723</v>
      </c>
      <c r="D217" s="22" t="s">
        <v>231</v>
      </c>
      <c r="E217" s="22" t="s">
        <v>233</v>
      </c>
      <c r="F217" s="22" t="s">
        <v>70</v>
      </c>
      <c r="G217" s="133" t="s">
        <v>1182</v>
      </c>
      <c r="H217" s="22" t="s">
        <v>110</v>
      </c>
      <c r="I217" s="86"/>
      <c r="J217" s="235"/>
      <c r="K217" s="200"/>
      <c r="L217" s="235"/>
      <c r="M217" s="440" t="e">
        <f>L217+#REF!</f>
        <v>#REF!</v>
      </c>
      <c r="N217" s="439"/>
    </row>
    <row r="218" spans="1:14" ht="15.75">
      <c r="A218" s="243" t="s">
        <v>140</v>
      </c>
      <c r="B218" s="23" t="s">
        <v>132</v>
      </c>
      <c r="C218" s="23" t="s">
        <v>141</v>
      </c>
      <c r="D218" s="23"/>
      <c r="E218" s="23"/>
      <c r="F218" s="23"/>
      <c r="G218" s="23"/>
      <c r="H218" s="23"/>
      <c r="I218" s="24">
        <f>SUM(I219:I222)</f>
        <v>0</v>
      </c>
      <c r="J218" s="24">
        <f>SUM(J219:J226)</f>
        <v>579348</v>
      </c>
      <c r="K218" s="200"/>
      <c r="L218" s="24">
        <f>SUM(L219:L222)</f>
        <v>527500</v>
      </c>
      <c r="M218" s="440" t="e">
        <f>L218+#REF!</f>
        <v>#REF!</v>
      </c>
      <c r="N218" s="439"/>
    </row>
    <row r="219" spans="1:14" ht="63" customHeight="1">
      <c r="A219" s="69" t="s">
        <v>608</v>
      </c>
      <c r="B219" s="67">
        <v>909</v>
      </c>
      <c r="C219" s="68" t="s">
        <v>141</v>
      </c>
      <c r="D219" s="68">
        <v>11</v>
      </c>
      <c r="E219" s="68" t="s">
        <v>69</v>
      </c>
      <c r="F219" s="68" t="s">
        <v>70</v>
      </c>
      <c r="G219" s="247" t="s">
        <v>744</v>
      </c>
      <c r="H219" s="68" t="s">
        <v>165</v>
      </c>
      <c r="I219" s="91"/>
      <c r="J219" s="250">
        <v>0</v>
      </c>
      <c r="K219" s="200"/>
      <c r="L219" s="276">
        <v>65500</v>
      </c>
      <c r="M219" s="440" t="e">
        <f>L219+#REF!</f>
        <v>#REF!</v>
      </c>
      <c r="N219" s="439"/>
    </row>
    <row r="220" spans="1:14" ht="63">
      <c r="A220" s="69" t="s">
        <v>608</v>
      </c>
      <c r="B220" s="67">
        <v>909</v>
      </c>
      <c r="C220" s="68" t="s">
        <v>141</v>
      </c>
      <c r="D220" s="68">
        <v>11</v>
      </c>
      <c r="E220" s="68" t="s">
        <v>69</v>
      </c>
      <c r="F220" s="68" t="s">
        <v>70</v>
      </c>
      <c r="G220" s="247" t="s">
        <v>744</v>
      </c>
      <c r="H220" s="68" t="s">
        <v>165</v>
      </c>
      <c r="I220" s="91"/>
      <c r="J220" s="235">
        <v>0</v>
      </c>
      <c r="K220" s="200"/>
      <c r="L220" s="235">
        <v>57750</v>
      </c>
      <c r="M220" s="440" t="e">
        <f>L220+#REF!</f>
        <v>#REF!</v>
      </c>
      <c r="N220" s="439"/>
    </row>
    <row r="221" spans="1:14" ht="78.75">
      <c r="A221" s="222" t="s">
        <v>1483</v>
      </c>
      <c r="B221" s="67">
        <v>909</v>
      </c>
      <c r="C221" s="68" t="s">
        <v>141</v>
      </c>
      <c r="D221" s="68">
        <v>11</v>
      </c>
      <c r="E221" s="68" t="s">
        <v>69</v>
      </c>
      <c r="F221" s="68" t="s">
        <v>70</v>
      </c>
      <c r="G221" s="247" t="s">
        <v>744</v>
      </c>
      <c r="H221" s="68" t="s">
        <v>110</v>
      </c>
      <c r="I221" s="91"/>
      <c r="J221" s="235">
        <v>0</v>
      </c>
      <c r="K221" s="200"/>
      <c r="L221" s="235">
        <v>358050</v>
      </c>
      <c r="M221" s="440" t="e">
        <f>L221+#REF!</f>
        <v>#REF!</v>
      </c>
      <c r="N221" s="439"/>
    </row>
    <row r="222" spans="1:14" ht="94.5">
      <c r="A222" s="63" t="s">
        <v>695</v>
      </c>
      <c r="B222" s="22" t="s">
        <v>132</v>
      </c>
      <c r="C222" s="22" t="s">
        <v>141</v>
      </c>
      <c r="D222" s="22">
        <v>11</v>
      </c>
      <c r="E222" s="22" t="s">
        <v>69</v>
      </c>
      <c r="F222" s="22" t="s">
        <v>70</v>
      </c>
      <c r="G222" s="133" t="s">
        <v>540</v>
      </c>
      <c r="H222" s="22" t="s">
        <v>110</v>
      </c>
      <c r="I222" s="86"/>
      <c r="J222" s="235">
        <v>0</v>
      </c>
      <c r="K222" s="200"/>
      <c r="L222" s="235">
        <v>46200</v>
      </c>
      <c r="M222" s="440" t="e">
        <f>L222+#REF!</f>
        <v>#REF!</v>
      </c>
      <c r="N222" s="439"/>
    </row>
    <row r="223" spans="1:14" ht="63">
      <c r="A223" s="69" t="s">
        <v>608</v>
      </c>
      <c r="B223" s="67">
        <v>909</v>
      </c>
      <c r="C223" s="68" t="s">
        <v>141</v>
      </c>
      <c r="D223" s="68" t="s">
        <v>231</v>
      </c>
      <c r="E223" s="68" t="s">
        <v>60</v>
      </c>
      <c r="F223" s="68" t="s">
        <v>70</v>
      </c>
      <c r="G223" s="247" t="s">
        <v>744</v>
      </c>
      <c r="H223" s="68" t="s">
        <v>165</v>
      </c>
      <c r="I223" s="86"/>
      <c r="J223" s="250">
        <v>71148</v>
      </c>
      <c r="K223" s="200"/>
      <c r="L223" s="235"/>
      <c r="M223" s="440"/>
      <c r="N223" s="439"/>
    </row>
    <row r="224" spans="1:14" ht="63">
      <c r="A224" s="69" t="s">
        <v>608</v>
      </c>
      <c r="B224" s="67">
        <v>909</v>
      </c>
      <c r="C224" s="68" t="s">
        <v>141</v>
      </c>
      <c r="D224" s="68" t="s">
        <v>231</v>
      </c>
      <c r="E224" s="68" t="s">
        <v>60</v>
      </c>
      <c r="F224" s="68" t="s">
        <v>70</v>
      </c>
      <c r="G224" s="247" t="s">
        <v>744</v>
      </c>
      <c r="H224" s="68" t="s">
        <v>165</v>
      </c>
      <c r="I224" s="86"/>
      <c r="J224" s="235">
        <v>63525</v>
      </c>
      <c r="K224" s="200"/>
      <c r="L224" s="235"/>
      <c r="M224" s="440"/>
      <c r="N224" s="439"/>
    </row>
    <row r="225" spans="1:14" ht="78.75">
      <c r="A225" s="222" t="s">
        <v>1483</v>
      </c>
      <c r="B225" s="67">
        <v>909</v>
      </c>
      <c r="C225" s="68" t="s">
        <v>141</v>
      </c>
      <c r="D225" s="68" t="s">
        <v>231</v>
      </c>
      <c r="E225" s="68" t="s">
        <v>60</v>
      </c>
      <c r="F225" s="68" t="s">
        <v>70</v>
      </c>
      <c r="G225" s="247" t="s">
        <v>744</v>
      </c>
      <c r="H225" s="68" t="s">
        <v>110</v>
      </c>
      <c r="I225" s="86"/>
      <c r="J225" s="235">
        <v>393855</v>
      </c>
      <c r="K225" s="200"/>
      <c r="L225" s="235"/>
      <c r="M225" s="440"/>
      <c r="N225" s="439"/>
    </row>
    <row r="226" spans="1:14" ht="94.5">
      <c r="A226" s="63" t="s">
        <v>695</v>
      </c>
      <c r="B226" s="22" t="s">
        <v>132</v>
      </c>
      <c r="C226" s="22" t="s">
        <v>141</v>
      </c>
      <c r="D226" s="68" t="s">
        <v>231</v>
      </c>
      <c r="E226" s="68" t="s">
        <v>60</v>
      </c>
      <c r="F226" s="22" t="s">
        <v>70</v>
      </c>
      <c r="G226" s="133" t="s">
        <v>540</v>
      </c>
      <c r="H226" s="22" t="s">
        <v>110</v>
      </c>
      <c r="I226" s="86"/>
      <c r="J226" s="235">
        <v>50820</v>
      </c>
      <c r="K226" s="200"/>
      <c r="L226" s="235"/>
      <c r="M226" s="440"/>
      <c r="N226" s="439"/>
    </row>
    <row r="227" spans="1:14" ht="15.75">
      <c r="A227" s="234" t="s">
        <v>240</v>
      </c>
      <c r="B227" s="23" t="s">
        <v>132</v>
      </c>
      <c r="C227" s="23" t="s">
        <v>241</v>
      </c>
      <c r="D227" s="23"/>
      <c r="E227" s="23"/>
      <c r="F227" s="23"/>
      <c r="G227" s="23"/>
      <c r="H227" s="23"/>
      <c r="I227" s="24">
        <f>SUM(I228:I230)</f>
        <v>0</v>
      </c>
      <c r="J227" s="24">
        <f>SUM(J228:J231)</f>
        <v>5297994.260000001</v>
      </c>
      <c r="K227" s="24">
        <f>SUM(K228:K231)</f>
        <v>180780.4500000002</v>
      </c>
      <c r="L227" s="24">
        <f>SUM(L228:L231)</f>
        <v>5203896.260000001</v>
      </c>
      <c r="M227" s="440" t="e">
        <f>L227+#REF!</f>
        <v>#REF!</v>
      </c>
      <c r="N227" s="439"/>
    </row>
    <row r="228" spans="1:14" ht="96.75" customHeight="1">
      <c r="A228" s="63" t="s">
        <v>547</v>
      </c>
      <c r="B228" s="21" t="s">
        <v>132</v>
      </c>
      <c r="C228" s="21" t="s">
        <v>241</v>
      </c>
      <c r="D228" s="21" t="s">
        <v>120</v>
      </c>
      <c r="E228" s="21" t="s">
        <v>60</v>
      </c>
      <c r="F228" s="21" t="s">
        <v>120</v>
      </c>
      <c r="G228" s="133" t="s">
        <v>542</v>
      </c>
      <c r="H228" s="21" t="s">
        <v>164</v>
      </c>
      <c r="I228" s="85"/>
      <c r="J228" s="235">
        <v>4280731.61</v>
      </c>
      <c r="K228" s="200">
        <v>180780.4500000002</v>
      </c>
      <c r="L228" s="235">
        <v>4278731.61</v>
      </c>
      <c r="M228" s="440" t="e">
        <f>L228+#REF!</f>
        <v>#REF!</v>
      </c>
      <c r="N228" s="255"/>
    </row>
    <row r="229" spans="1:14" ht="66.75" customHeight="1">
      <c r="A229" s="63" t="s">
        <v>593</v>
      </c>
      <c r="B229" s="21" t="s">
        <v>132</v>
      </c>
      <c r="C229" s="21" t="s">
        <v>241</v>
      </c>
      <c r="D229" s="21" t="s">
        <v>120</v>
      </c>
      <c r="E229" s="21" t="s">
        <v>60</v>
      </c>
      <c r="F229" s="21" t="s">
        <v>120</v>
      </c>
      <c r="G229" s="133" t="s">
        <v>542</v>
      </c>
      <c r="H229" s="21" t="s">
        <v>165</v>
      </c>
      <c r="I229" s="85"/>
      <c r="J229" s="255">
        <v>865548.65</v>
      </c>
      <c r="K229" s="200"/>
      <c r="L229" s="255">
        <f>784950.65-11500</f>
        <v>773450.65</v>
      </c>
      <c r="M229" s="440" t="e">
        <f>L229+#REF!</f>
        <v>#REF!</v>
      </c>
      <c r="N229" s="255"/>
    </row>
    <row r="230" spans="1:14" ht="53.25" customHeight="1">
      <c r="A230" s="63" t="s">
        <v>541</v>
      </c>
      <c r="B230" s="21" t="s">
        <v>132</v>
      </c>
      <c r="C230" s="21" t="s">
        <v>241</v>
      </c>
      <c r="D230" s="21" t="s">
        <v>120</v>
      </c>
      <c r="E230" s="21" t="s">
        <v>60</v>
      </c>
      <c r="F230" s="21" t="s">
        <v>120</v>
      </c>
      <c r="G230" s="133" t="s">
        <v>542</v>
      </c>
      <c r="H230" s="21" t="s">
        <v>166</v>
      </c>
      <c r="I230" s="85"/>
      <c r="J230" s="257">
        <v>0</v>
      </c>
      <c r="K230" s="200"/>
      <c r="L230" s="257">
        <v>0</v>
      </c>
      <c r="M230" s="440" t="e">
        <f>L230+#REF!</f>
        <v>#REF!</v>
      </c>
      <c r="N230" s="439"/>
    </row>
    <row r="231" spans="1:14" ht="63.75" customHeight="1">
      <c r="A231" s="69" t="s">
        <v>997</v>
      </c>
      <c r="B231" s="21" t="s">
        <v>132</v>
      </c>
      <c r="C231" s="21" t="s">
        <v>241</v>
      </c>
      <c r="D231" s="21" t="s">
        <v>231</v>
      </c>
      <c r="E231" s="21" t="s">
        <v>60</v>
      </c>
      <c r="F231" s="21" t="s">
        <v>120</v>
      </c>
      <c r="G231" s="133" t="s">
        <v>1009</v>
      </c>
      <c r="H231" s="21" t="s">
        <v>110</v>
      </c>
      <c r="I231" s="85"/>
      <c r="J231" s="235">
        <v>151714</v>
      </c>
      <c r="K231" s="200"/>
      <c r="L231" s="235">
        <v>151714</v>
      </c>
      <c r="M231" s="440" t="e">
        <f>L231+#REF!</f>
        <v>#REF!</v>
      </c>
      <c r="N231" s="439"/>
    </row>
    <row r="232" spans="1:14" ht="15.75">
      <c r="A232" s="244" t="s">
        <v>254</v>
      </c>
      <c r="B232" s="23" t="s">
        <v>132</v>
      </c>
      <c r="C232" s="23" t="s">
        <v>255</v>
      </c>
      <c r="D232" s="23"/>
      <c r="E232" s="23"/>
      <c r="F232" s="23"/>
      <c r="G232" s="23"/>
      <c r="H232" s="23"/>
      <c r="I232" s="24">
        <f>I233</f>
        <v>0</v>
      </c>
      <c r="J232" s="24">
        <f>J233+J236</f>
        <v>2264012.8</v>
      </c>
      <c r="K232" s="200"/>
      <c r="L232" s="24">
        <f>L233+L236</f>
        <v>2264012.8</v>
      </c>
      <c r="M232" s="440" t="e">
        <f>L232+#REF!</f>
        <v>#REF!</v>
      </c>
      <c r="N232" s="439"/>
    </row>
    <row r="233" spans="1:14" ht="15.75">
      <c r="A233" s="234" t="s">
        <v>203</v>
      </c>
      <c r="B233" s="23" t="s">
        <v>132</v>
      </c>
      <c r="C233" s="23" t="s">
        <v>204</v>
      </c>
      <c r="D233" s="23"/>
      <c r="E233" s="23"/>
      <c r="F233" s="23"/>
      <c r="G233" s="23"/>
      <c r="H233" s="23"/>
      <c r="I233" s="24">
        <f>SUM(I234:I235)</f>
        <v>0</v>
      </c>
      <c r="J233" s="24">
        <f>SUM(J234:J235)</f>
        <v>1217512.8</v>
      </c>
      <c r="K233" s="200"/>
      <c r="L233" s="24">
        <f>SUM(L234:L235)</f>
        <v>1217512.8</v>
      </c>
      <c r="M233" s="440" t="e">
        <f>L233+#REF!</f>
        <v>#REF!</v>
      </c>
      <c r="N233" s="439"/>
    </row>
    <row r="234" spans="1:14" ht="117" customHeight="1">
      <c r="A234" s="63" t="s">
        <v>545</v>
      </c>
      <c r="B234" s="21" t="s">
        <v>132</v>
      </c>
      <c r="C234" s="21" t="s">
        <v>204</v>
      </c>
      <c r="D234" s="21" t="s">
        <v>231</v>
      </c>
      <c r="E234" s="21" t="s">
        <v>69</v>
      </c>
      <c r="F234" s="21" t="s">
        <v>70</v>
      </c>
      <c r="G234" s="133" t="s">
        <v>544</v>
      </c>
      <c r="H234" s="21" t="s">
        <v>111</v>
      </c>
      <c r="I234" s="85"/>
      <c r="J234" s="193">
        <v>1130892.7</v>
      </c>
      <c r="K234" s="200"/>
      <c r="L234" s="193">
        <v>1130892.7</v>
      </c>
      <c r="M234" s="440" t="e">
        <f>L234+#REF!</f>
        <v>#REF!</v>
      </c>
      <c r="N234" s="439"/>
    </row>
    <row r="235" spans="1:14" ht="119.25" customHeight="1">
      <c r="A235" s="63" t="s">
        <v>545</v>
      </c>
      <c r="B235" s="22" t="s">
        <v>132</v>
      </c>
      <c r="C235" s="22" t="s">
        <v>204</v>
      </c>
      <c r="D235" s="22" t="s">
        <v>231</v>
      </c>
      <c r="E235" s="22" t="s">
        <v>60</v>
      </c>
      <c r="F235" s="22" t="s">
        <v>70</v>
      </c>
      <c r="G235" s="133" t="s">
        <v>544</v>
      </c>
      <c r="H235" s="22" t="s">
        <v>111</v>
      </c>
      <c r="I235" s="86"/>
      <c r="J235" s="193">
        <v>86620.1</v>
      </c>
      <c r="K235" s="200"/>
      <c r="L235" s="193">
        <v>86620.1</v>
      </c>
      <c r="M235" s="440" t="e">
        <f>L235+#REF!</f>
        <v>#REF!</v>
      </c>
      <c r="N235" s="439"/>
    </row>
    <row r="236" spans="1:14" ht="15.75">
      <c r="A236" s="234" t="s">
        <v>329</v>
      </c>
      <c r="B236" s="23" t="s">
        <v>132</v>
      </c>
      <c r="C236" s="23" t="s">
        <v>328</v>
      </c>
      <c r="D236" s="23"/>
      <c r="E236" s="23"/>
      <c r="F236" s="23"/>
      <c r="G236" s="23"/>
      <c r="H236" s="23"/>
      <c r="I236" s="24">
        <f>SUM(I237:I242)</f>
        <v>-275.2</v>
      </c>
      <c r="J236" s="24">
        <f>SUM(J237:J241)</f>
        <v>1046500</v>
      </c>
      <c r="K236" s="200"/>
      <c r="L236" s="24">
        <f>SUM(L237:L241)</f>
        <v>1046500</v>
      </c>
      <c r="M236" s="440" t="e">
        <f>L236+#REF!</f>
        <v>#REF!</v>
      </c>
      <c r="N236" s="439"/>
    </row>
    <row r="237" spans="1:14" ht="114.75" customHeight="1">
      <c r="A237" s="221" t="s">
        <v>543</v>
      </c>
      <c r="B237" s="133" t="s">
        <v>132</v>
      </c>
      <c r="C237" s="133" t="s">
        <v>328</v>
      </c>
      <c r="D237" s="133" t="s">
        <v>163</v>
      </c>
      <c r="E237" s="133" t="s">
        <v>119</v>
      </c>
      <c r="F237" s="133" t="s">
        <v>499</v>
      </c>
      <c r="G237" s="133" t="s">
        <v>546</v>
      </c>
      <c r="H237" s="133" t="s">
        <v>111</v>
      </c>
      <c r="I237" s="164"/>
      <c r="J237" s="138">
        <v>0</v>
      </c>
      <c r="K237" s="200"/>
      <c r="L237" s="138">
        <v>1035000</v>
      </c>
      <c r="M237" s="440" t="e">
        <f>L237+#REF!</f>
        <v>#REF!</v>
      </c>
      <c r="N237" s="439"/>
    </row>
    <row r="238" spans="1:14" ht="93.75" customHeight="1">
      <c r="A238" s="221" t="s">
        <v>1536</v>
      </c>
      <c r="B238" s="133" t="s">
        <v>132</v>
      </c>
      <c r="C238" s="133" t="s">
        <v>328</v>
      </c>
      <c r="D238" s="133" t="s">
        <v>163</v>
      </c>
      <c r="E238" s="133" t="s">
        <v>119</v>
      </c>
      <c r="F238" s="133" t="s">
        <v>499</v>
      </c>
      <c r="G238" s="133" t="s">
        <v>546</v>
      </c>
      <c r="H238" s="133" t="s">
        <v>166</v>
      </c>
      <c r="I238" s="164"/>
      <c r="J238" s="245">
        <v>1035000</v>
      </c>
      <c r="K238" s="200"/>
      <c r="L238" s="138"/>
      <c r="M238" s="440"/>
      <c r="N238" s="439"/>
    </row>
    <row r="239" spans="1:14" ht="65.25" customHeight="1">
      <c r="A239" s="222" t="s">
        <v>938</v>
      </c>
      <c r="B239" s="133" t="s">
        <v>132</v>
      </c>
      <c r="C239" s="133" t="s">
        <v>328</v>
      </c>
      <c r="D239" s="133" t="s">
        <v>1362</v>
      </c>
      <c r="E239" s="133" t="s">
        <v>69</v>
      </c>
      <c r="F239" s="133" t="s">
        <v>120</v>
      </c>
      <c r="G239" s="133" t="s">
        <v>960</v>
      </c>
      <c r="H239" s="133" t="s">
        <v>165</v>
      </c>
      <c r="I239" s="164"/>
      <c r="J239" s="235">
        <v>0</v>
      </c>
      <c r="K239" s="200"/>
      <c r="L239" s="235">
        <v>0</v>
      </c>
      <c r="M239" s="440" t="e">
        <f>L239+#REF!</f>
        <v>#REF!</v>
      </c>
      <c r="N239" s="439"/>
    </row>
    <row r="240" spans="1:14" ht="65.25" customHeight="1">
      <c r="A240" s="222" t="s">
        <v>1367</v>
      </c>
      <c r="B240" s="133" t="s">
        <v>132</v>
      </c>
      <c r="C240" s="133" t="s">
        <v>328</v>
      </c>
      <c r="D240" s="133" t="s">
        <v>1362</v>
      </c>
      <c r="E240" s="133" t="s">
        <v>69</v>
      </c>
      <c r="F240" s="133" t="s">
        <v>70</v>
      </c>
      <c r="G240" s="133" t="s">
        <v>1369</v>
      </c>
      <c r="H240" s="133" t="s">
        <v>165</v>
      </c>
      <c r="I240" s="164"/>
      <c r="J240" s="235">
        <v>11500</v>
      </c>
      <c r="K240" s="200"/>
      <c r="L240" s="235">
        <v>11500</v>
      </c>
      <c r="M240" s="440" t="e">
        <f>L240+#REF!</f>
        <v>#REF!</v>
      </c>
      <c r="N240" s="439"/>
    </row>
    <row r="241" spans="1:14" ht="75" customHeight="1">
      <c r="A241" s="69" t="s">
        <v>894</v>
      </c>
      <c r="B241" s="21" t="s">
        <v>132</v>
      </c>
      <c r="C241" s="21" t="s">
        <v>328</v>
      </c>
      <c r="D241" s="21" t="s">
        <v>1362</v>
      </c>
      <c r="E241" s="21" t="s">
        <v>69</v>
      </c>
      <c r="F241" s="21" t="s">
        <v>242</v>
      </c>
      <c r="G241" s="133" t="s">
        <v>961</v>
      </c>
      <c r="H241" s="21" t="s">
        <v>165</v>
      </c>
      <c r="I241" s="85"/>
      <c r="J241" s="235">
        <v>0</v>
      </c>
      <c r="K241" s="200"/>
      <c r="L241" s="235">
        <v>0</v>
      </c>
      <c r="M241" s="440" t="e">
        <f>L241+#REF!</f>
        <v>#REF!</v>
      </c>
      <c r="N241" s="439"/>
    </row>
    <row r="242" spans="1:14" ht="31.5">
      <c r="A242" s="232" t="s">
        <v>115</v>
      </c>
      <c r="B242" s="233" t="s">
        <v>114</v>
      </c>
      <c r="C242" s="233"/>
      <c r="D242" s="233"/>
      <c r="E242" s="233"/>
      <c r="F242" s="233"/>
      <c r="G242" s="233"/>
      <c r="H242" s="233"/>
      <c r="I242" s="204">
        <f>I243</f>
        <v>-275.2</v>
      </c>
      <c r="J242" s="191">
        <f>J243+J254</f>
        <v>4709146</v>
      </c>
      <c r="K242" s="191">
        <f>K243+K254</f>
        <v>162508.19999999972</v>
      </c>
      <c r="L242" s="191">
        <f>L243+L254</f>
        <v>4629720</v>
      </c>
      <c r="M242" s="440" t="e">
        <f>L242+#REF!</f>
        <v>#REF!</v>
      </c>
      <c r="N242" s="439"/>
    </row>
    <row r="243" spans="1:14" ht="15.75">
      <c r="A243" s="234" t="s">
        <v>284</v>
      </c>
      <c r="B243" s="23" t="s">
        <v>114</v>
      </c>
      <c r="C243" s="23" t="s">
        <v>285</v>
      </c>
      <c r="D243" s="23"/>
      <c r="E243" s="23"/>
      <c r="F243" s="23"/>
      <c r="G243" s="23"/>
      <c r="H243" s="23"/>
      <c r="I243" s="24">
        <f>SUM(I245:I249)</f>
        <v>-275.2</v>
      </c>
      <c r="J243" s="157">
        <f>SUM(J244,J248,J252,J250)</f>
        <v>4698146</v>
      </c>
      <c r="K243" s="157">
        <f>SUM(K244,K248,K252)</f>
        <v>162508.19999999972</v>
      </c>
      <c r="L243" s="157">
        <f>SUM(L244,L248,L252,L250)</f>
        <v>4622220</v>
      </c>
      <c r="M243" s="440" t="e">
        <f>L243+#REF!</f>
        <v>#REF!</v>
      </c>
      <c r="N243" s="439"/>
    </row>
    <row r="244" spans="1:14" ht="47.25">
      <c r="A244" s="234" t="s">
        <v>614</v>
      </c>
      <c r="B244" s="23" t="s">
        <v>114</v>
      </c>
      <c r="C244" s="23" t="s">
        <v>131</v>
      </c>
      <c r="D244" s="23"/>
      <c r="E244" s="23"/>
      <c r="F244" s="23"/>
      <c r="G244" s="23"/>
      <c r="H244" s="23"/>
      <c r="I244" s="24"/>
      <c r="J244" s="157">
        <f>SUM(J245:J247)</f>
        <v>4309040</v>
      </c>
      <c r="K244" s="157">
        <f>SUM(K245:K247)</f>
        <v>162508.19999999972</v>
      </c>
      <c r="L244" s="157">
        <f>SUM(L245:L247)</f>
        <v>4237000</v>
      </c>
      <c r="M244" s="440" t="e">
        <f>L244+#REF!</f>
        <v>#REF!</v>
      </c>
      <c r="N244" s="439"/>
    </row>
    <row r="245" spans="1:14" ht="99" customHeight="1">
      <c r="A245" s="69" t="s">
        <v>548</v>
      </c>
      <c r="B245" s="22" t="s">
        <v>114</v>
      </c>
      <c r="C245" s="22" t="s">
        <v>131</v>
      </c>
      <c r="D245" s="22" t="s">
        <v>296</v>
      </c>
      <c r="E245" s="22" t="s">
        <v>69</v>
      </c>
      <c r="F245" s="22" t="s">
        <v>70</v>
      </c>
      <c r="G245" s="133" t="s">
        <v>549</v>
      </c>
      <c r="H245" s="21" t="s">
        <v>164</v>
      </c>
      <c r="I245" s="85">
        <v>-216</v>
      </c>
      <c r="J245" s="235">
        <v>3850265.8</v>
      </c>
      <c r="K245" s="200">
        <v>162508.19999999972</v>
      </c>
      <c r="L245" s="235">
        <v>3850265.8</v>
      </c>
      <c r="M245" s="440" t="e">
        <f>L245+#REF!</f>
        <v>#REF!</v>
      </c>
      <c r="N245" s="439"/>
    </row>
    <row r="246" spans="1:14" ht="63">
      <c r="A246" s="69" t="s">
        <v>607</v>
      </c>
      <c r="B246" s="22" t="s">
        <v>114</v>
      </c>
      <c r="C246" s="22" t="s">
        <v>131</v>
      </c>
      <c r="D246" s="22" t="s">
        <v>296</v>
      </c>
      <c r="E246" s="22" t="s">
        <v>69</v>
      </c>
      <c r="F246" s="22" t="s">
        <v>70</v>
      </c>
      <c r="G246" s="133" t="s">
        <v>549</v>
      </c>
      <c r="H246" s="21" t="s">
        <v>165</v>
      </c>
      <c r="I246" s="85">
        <v>-53.2</v>
      </c>
      <c r="J246" s="235">
        <v>458774.2</v>
      </c>
      <c r="K246" s="200"/>
      <c r="L246" s="235">
        <v>386734.2</v>
      </c>
      <c r="M246" s="440" t="e">
        <f>L246+#REF!</f>
        <v>#REF!</v>
      </c>
      <c r="N246" s="439"/>
    </row>
    <row r="247" spans="1:14" ht="47.25">
      <c r="A247" s="69" t="s">
        <v>462</v>
      </c>
      <c r="B247" s="22" t="s">
        <v>114</v>
      </c>
      <c r="C247" s="22" t="s">
        <v>131</v>
      </c>
      <c r="D247" s="22" t="s">
        <v>296</v>
      </c>
      <c r="E247" s="22" t="s">
        <v>69</v>
      </c>
      <c r="F247" s="22" t="s">
        <v>70</v>
      </c>
      <c r="G247" s="133" t="s">
        <v>549</v>
      </c>
      <c r="H247" s="21" t="s">
        <v>166</v>
      </c>
      <c r="I247" s="85">
        <v>-6</v>
      </c>
      <c r="J247" s="235"/>
      <c r="K247" s="200"/>
      <c r="L247" s="235"/>
      <c r="M247" s="440" t="e">
        <f>L247+#REF!</f>
        <v>#REF!</v>
      </c>
      <c r="N247" s="439"/>
    </row>
    <row r="248" spans="1:14" ht="20.25" customHeight="1">
      <c r="A248" s="226" t="s">
        <v>615</v>
      </c>
      <c r="B248" s="145" t="s">
        <v>114</v>
      </c>
      <c r="C248" s="145" t="s">
        <v>267</v>
      </c>
      <c r="D248" s="120"/>
      <c r="E248" s="120"/>
      <c r="F248" s="120"/>
      <c r="G248" s="120"/>
      <c r="H248" s="120"/>
      <c r="I248" s="146"/>
      <c r="J248" s="157">
        <f>J249</f>
        <v>9106</v>
      </c>
      <c r="K248" s="200"/>
      <c r="L248" s="157">
        <f>L249</f>
        <v>5220</v>
      </c>
      <c r="M248" s="440" t="e">
        <f>L248+#REF!</f>
        <v>#REF!</v>
      </c>
      <c r="N248" s="439"/>
    </row>
    <row r="249" spans="1:14" ht="65.25" customHeight="1">
      <c r="A249" s="63" t="s">
        <v>1482</v>
      </c>
      <c r="B249" s="21" t="s">
        <v>114</v>
      </c>
      <c r="C249" s="21" t="s">
        <v>267</v>
      </c>
      <c r="D249" s="21" t="s">
        <v>550</v>
      </c>
      <c r="E249" s="21" t="s">
        <v>119</v>
      </c>
      <c r="F249" s="21" t="s">
        <v>499</v>
      </c>
      <c r="G249" s="133" t="s">
        <v>551</v>
      </c>
      <c r="H249" s="21" t="s">
        <v>53</v>
      </c>
      <c r="I249" s="85"/>
      <c r="J249" s="235">
        <v>9106</v>
      </c>
      <c r="K249" s="200"/>
      <c r="L249" s="235">
        <v>5220</v>
      </c>
      <c r="M249" s="440" t="e">
        <f>L249+#REF!</f>
        <v>#REF!</v>
      </c>
      <c r="N249" s="439"/>
    </row>
    <row r="250" spans="1:14" ht="20.25" customHeight="1">
      <c r="A250" s="226" t="s">
        <v>1331</v>
      </c>
      <c r="B250" s="145" t="s">
        <v>114</v>
      </c>
      <c r="C250" s="145" t="s">
        <v>1332</v>
      </c>
      <c r="D250" s="120"/>
      <c r="E250" s="120"/>
      <c r="F250" s="120"/>
      <c r="G250" s="120"/>
      <c r="H250" s="120"/>
      <c r="I250" s="146"/>
      <c r="J250" s="157">
        <f>J251</f>
        <v>380000</v>
      </c>
      <c r="K250" s="200"/>
      <c r="L250" s="157">
        <f>L251</f>
        <v>380000</v>
      </c>
      <c r="M250" s="440" t="e">
        <f>L250+#REF!</f>
        <v>#REF!</v>
      </c>
      <c r="N250" s="439"/>
    </row>
    <row r="251" spans="1:14" ht="36" customHeight="1">
      <c r="A251" s="221" t="s">
        <v>1333</v>
      </c>
      <c r="B251" s="21" t="s">
        <v>114</v>
      </c>
      <c r="C251" s="21" t="s">
        <v>1332</v>
      </c>
      <c r="D251" s="21" t="s">
        <v>163</v>
      </c>
      <c r="E251" s="21" t="s">
        <v>119</v>
      </c>
      <c r="F251" s="21" t="s">
        <v>499</v>
      </c>
      <c r="G251" s="133" t="s">
        <v>1376</v>
      </c>
      <c r="H251" s="21" t="s">
        <v>166</v>
      </c>
      <c r="I251" s="85"/>
      <c r="J251" s="235">
        <v>380000</v>
      </c>
      <c r="K251" s="200"/>
      <c r="L251" s="235">
        <v>380000</v>
      </c>
      <c r="M251" s="440" t="e">
        <f>L251+#REF!</f>
        <v>#REF!</v>
      </c>
      <c r="N251" s="439"/>
    </row>
    <row r="252" spans="1:14" ht="19.5" customHeight="1">
      <c r="A252" s="226" t="s">
        <v>315</v>
      </c>
      <c r="B252" s="145" t="s">
        <v>114</v>
      </c>
      <c r="C252" s="145" t="s">
        <v>316</v>
      </c>
      <c r="D252" s="120"/>
      <c r="E252" s="120"/>
      <c r="F252" s="120"/>
      <c r="G252" s="120"/>
      <c r="H252" s="120"/>
      <c r="I252" s="146"/>
      <c r="J252" s="157">
        <f>J253</f>
        <v>0</v>
      </c>
      <c r="K252" s="200"/>
      <c r="L252" s="157">
        <f>L253</f>
        <v>0</v>
      </c>
      <c r="M252" s="440" t="e">
        <f>L252+#REF!</f>
        <v>#REF!</v>
      </c>
      <c r="N252" s="439"/>
    </row>
    <row r="253" spans="1:14" ht="175.5" customHeight="1">
      <c r="A253" s="63" t="s">
        <v>1036</v>
      </c>
      <c r="B253" s="21" t="s">
        <v>114</v>
      </c>
      <c r="C253" s="21" t="s">
        <v>316</v>
      </c>
      <c r="D253" s="21" t="s">
        <v>163</v>
      </c>
      <c r="E253" s="21" t="s">
        <v>119</v>
      </c>
      <c r="F253" s="21" t="s">
        <v>499</v>
      </c>
      <c r="G253" s="133" t="s">
        <v>620</v>
      </c>
      <c r="H253" s="21" t="s">
        <v>166</v>
      </c>
      <c r="I253" s="85"/>
      <c r="J253" s="235"/>
      <c r="K253" s="200"/>
      <c r="L253" s="235"/>
      <c r="M253" s="440" t="e">
        <f>L253+#REF!</f>
        <v>#REF!</v>
      </c>
      <c r="N253" s="439"/>
    </row>
    <row r="254" spans="1:14" ht="15.75">
      <c r="A254" s="152" t="s">
        <v>254</v>
      </c>
      <c r="B254" s="145" t="s">
        <v>114</v>
      </c>
      <c r="C254" s="145" t="s">
        <v>255</v>
      </c>
      <c r="D254" s="145"/>
      <c r="E254" s="145"/>
      <c r="F254" s="145"/>
      <c r="G254" s="145"/>
      <c r="H254" s="145"/>
      <c r="I254" s="151"/>
      <c r="J254" s="240">
        <f>J255</f>
        <v>11000</v>
      </c>
      <c r="K254" s="200"/>
      <c r="L254" s="240">
        <f>L255</f>
        <v>7500</v>
      </c>
      <c r="M254" s="440" t="e">
        <f>L254+#REF!</f>
        <v>#REF!</v>
      </c>
      <c r="N254" s="439"/>
    </row>
    <row r="255" spans="1:14" ht="15.75">
      <c r="A255" s="152" t="s">
        <v>315</v>
      </c>
      <c r="B255" s="145" t="s">
        <v>114</v>
      </c>
      <c r="C255" s="145" t="s">
        <v>328</v>
      </c>
      <c r="D255" s="145"/>
      <c r="E255" s="145"/>
      <c r="F255" s="145"/>
      <c r="G255" s="145"/>
      <c r="H255" s="145"/>
      <c r="I255" s="151"/>
      <c r="J255" s="151">
        <f>SUM(J256:J257)</f>
        <v>11000</v>
      </c>
      <c r="K255" s="200"/>
      <c r="L255" s="151">
        <f>SUM(L256:L257)</f>
        <v>7500</v>
      </c>
      <c r="M255" s="440" t="e">
        <f>L255+#REF!</f>
        <v>#REF!</v>
      </c>
      <c r="N255" s="439"/>
    </row>
    <row r="256" spans="1:14" ht="61.5" customHeight="1">
      <c r="A256" s="69" t="s">
        <v>1061</v>
      </c>
      <c r="B256" s="21" t="s">
        <v>114</v>
      </c>
      <c r="C256" s="21" t="s">
        <v>328</v>
      </c>
      <c r="D256" s="21" t="s">
        <v>1362</v>
      </c>
      <c r="E256" s="21" t="s">
        <v>69</v>
      </c>
      <c r="F256" s="21" t="s">
        <v>120</v>
      </c>
      <c r="G256" s="133" t="s">
        <v>1056</v>
      </c>
      <c r="H256" s="21" t="s">
        <v>165</v>
      </c>
      <c r="I256" s="85"/>
      <c r="J256" s="235">
        <v>6000</v>
      </c>
      <c r="K256" s="200"/>
      <c r="L256" s="235">
        <v>2500</v>
      </c>
      <c r="M256" s="440" t="e">
        <f>L256+#REF!</f>
        <v>#REF!</v>
      </c>
      <c r="N256" s="439"/>
    </row>
    <row r="257" spans="1:14" ht="80.25" customHeight="1">
      <c r="A257" s="222" t="s">
        <v>1317</v>
      </c>
      <c r="B257" s="133" t="s">
        <v>114</v>
      </c>
      <c r="C257" s="133" t="s">
        <v>328</v>
      </c>
      <c r="D257" s="133" t="s">
        <v>1362</v>
      </c>
      <c r="E257" s="133" t="s">
        <v>69</v>
      </c>
      <c r="F257" s="133" t="s">
        <v>242</v>
      </c>
      <c r="G257" s="133" t="s">
        <v>1318</v>
      </c>
      <c r="H257" s="133" t="s">
        <v>165</v>
      </c>
      <c r="I257" s="164"/>
      <c r="J257" s="235">
        <v>5000</v>
      </c>
      <c r="K257" s="208"/>
      <c r="L257" s="235">
        <v>5000</v>
      </c>
      <c r="M257" s="440" t="e">
        <f>L257+#REF!</f>
        <v>#REF!</v>
      </c>
      <c r="N257" s="439"/>
    </row>
    <row r="258" spans="1:14" ht="30.75" customHeight="1">
      <c r="A258" s="232" t="s">
        <v>249</v>
      </c>
      <c r="B258" s="233" t="s">
        <v>294</v>
      </c>
      <c r="C258" s="233"/>
      <c r="D258" s="233"/>
      <c r="E258" s="233"/>
      <c r="F258" s="233"/>
      <c r="G258" s="233"/>
      <c r="H258" s="233"/>
      <c r="I258" s="204">
        <f>I260</f>
        <v>1400</v>
      </c>
      <c r="J258" s="191">
        <f>J259+J263</f>
        <v>1389873.6099999999</v>
      </c>
      <c r="K258" s="191">
        <f>K259+K263</f>
        <v>47416.75</v>
      </c>
      <c r="L258" s="191">
        <f>L259+L263</f>
        <v>1389873.6099999999</v>
      </c>
      <c r="M258" s="440" t="e">
        <f>L258+#REF!</f>
        <v>#REF!</v>
      </c>
      <c r="N258" s="439"/>
    </row>
    <row r="259" spans="1:14" ht="15.75">
      <c r="A259" s="234" t="s">
        <v>284</v>
      </c>
      <c r="B259" s="145" t="s">
        <v>294</v>
      </c>
      <c r="C259" s="145" t="s">
        <v>285</v>
      </c>
      <c r="D259" s="145"/>
      <c r="E259" s="145"/>
      <c r="F259" s="145"/>
      <c r="G259" s="145"/>
      <c r="H259" s="145"/>
      <c r="I259" s="155"/>
      <c r="J259" s="157">
        <f>J260</f>
        <v>1389873.6099999999</v>
      </c>
      <c r="K259" s="157">
        <f>K260</f>
        <v>47416.75</v>
      </c>
      <c r="L259" s="157">
        <f>L260</f>
        <v>1389873.6099999999</v>
      </c>
      <c r="M259" s="440" t="e">
        <f>L259+#REF!</f>
        <v>#REF!</v>
      </c>
      <c r="N259" s="439"/>
    </row>
    <row r="260" spans="1:14" ht="51" customHeight="1">
      <c r="A260" s="234" t="s">
        <v>614</v>
      </c>
      <c r="B260" s="23" t="s">
        <v>294</v>
      </c>
      <c r="C260" s="23" t="s">
        <v>131</v>
      </c>
      <c r="D260" s="23"/>
      <c r="E260" s="23"/>
      <c r="F260" s="23"/>
      <c r="G260" s="23"/>
      <c r="H260" s="23"/>
      <c r="I260" s="24">
        <f>SUM(I261:I262)</f>
        <v>1400</v>
      </c>
      <c r="J260" s="157">
        <f>SUM(J261:J262)</f>
        <v>1389873.6099999999</v>
      </c>
      <c r="K260" s="157">
        <f>SUM(K261:K262)</f>
        <v>47416.75</v>
      </c>
      <c r="L260" s="157">
        <f>SUM(L261:L262)</f>
        <v>1389873.6099999999</v>
      </c>
      <c r="M260" s="440" t="e">
        <f>L260+#REF!</f>
        <v>#REF!</v>
      </c>
      <c r="N260" s="439"/>
    </row>
    <row r="261" spans="1:14" ht="98.25" customHeight="1">
      <c r="A261" s="63" t="s">
        <v>363</v>
      </c>
      <c r="B261" s="22" t="s">
        <v>294</v>
      </c>
      <c r="C261" s="22" t="s">
        <v>131</v>
      </c>
      <c r="D261" s="22" t="s">
        <v>120</v>
      </c>
      <c r="E261" s="22" t="s">
        <v>60</v>
      </c>
      <c r="F261" s="22" t="s">
        <v>120</v>
      </c>
      <c r="G261" s="133" t="s">
        <v>552</v>
      </c>
      <c r="H261" s="21" t="s">
        <v>164</v>
      </c>
      <c r="I261" s="85"/>
      <c r="J261" s="235">
        <v>1150297.21</v>
      </c>
      <c r="K261" s="200">
        <v>47416.75</v>
      </c>
      <c r="L261" s="235">
        <v>1150297.21</v>
      </c>
      <c r="M261" s="440" t="e">
        <f>L261+#REF!</f>
        <v>#REF!</v>
      </c>
      <c r="N261" s="439"/>
    </row>
    <row r="262" spans="1:14" ht="48.75" customHeight="1">
      <c r="A262" s="63" t="s">
        <v>594</v>
      </c>
      <c r="B262" s="22" t="s">
        <v>294</v>
      </c>
      <c r="C262" s="22" t="s">
        <v>131</v>
      </c>
      <c r="D262" s="22" t="s">
        <v>120</v>
      </c>
      <c r="E262" s="22" t="s">
        <v>60</v>
      </c>
      <c r="F262" s="22" t="s">
        <v>120</v>
      </c>
      <c r="G262" s="133" t="s">
        <v>552</v>
      </c>
      <c r="H262" s="21" t="s">
        <v>165</v>
      </c>
      <c r="I262" s="85">
        <v>1400</v>
      </c>
      <c r="J262" s="235">
        <v>239576.4</v>
      </c>
      <c r="K262" s="200"/>
      <c r="L262" s="235">
        <v>239576.4</v>
      </c>
      <c r="M262" s="440" t="e">
        <f>L262+#REF!</f>
        <v>#REF!</v>
      </c>
      <c r="N262" s="439"/>
    </row>
    <row r="263" spans="1:14" ht="15.75">
      <c r="A263" s="234" t="s">
        <v>254</v>
      </c>
      <c r="B263" s="23" t="s">
        <v>294</v>
      </c>
      <c r="C263" s="23" t="s">
        <v>255</v>
      </c>
      <c r="D263" s="120"/>
      <c r="E263" s="120"/>
      <c r="F263" s="120"/>
      <c r="G263" s="120"/>
      <c r="H263" s="120"/>
      <c r="I263" s="146"/>
      <c r="J263" s="157">
        <f>J264</f>
        <v>0</v>
      </c>
      <c r="K263" s="200"/>
      <c r="L263" s="157">
        <f>L264</f>
        <v>0</v>
      </c>
      <c r="M263" s="440" t="e">
        <f>L263+#REF!</f>
        <v>#REF!</v>
      </c>
      <c r="N263" s="439"/>
    </row>
    <row r="264" spans="1:14" ht="15.75">
      <c r="A264" s="234" t="s">
        <v>315</v>
      </c>
      <c r="B264" s="23" t="s">
        <v>294</v>
      </c>
      <c r="C264" s="23" t="s">
        <v>328</v>
      </c>
      <c r="D264" s="23"/>
      <c r="E264" s="23"/>
      <c r="F264" s="23"/>
      <c r="G264" s="23"/>
      <c r="H264" s="23"/>
      <c r="I264" s="24">
        <f>I265</f>
        <v>0</v>
      </c>
      <c r="J264" s="157">
        <f>J265+J266</f>
        <v>0</v>
      </c>
      <c r="K264" s="200"/>
      <c r="L264" s="157">
        <f>L265+L266</f>
        <v>0</v>
      </c>
      <c r="M264" s="440" t="e">
        <f>L264+#REF!</f>
        <v>#REF!</v>
      </c>
      <c r="N264" s="439"/>
    </row>
    <row r="265" spans="1:14" ht="66" customHeight="1">
      <c r="A265" s="69" t="s">
        <v>890</v>
      </c>
      <c r="B265" s="21" t="s">
        <v>294</v>
      </c>
      <c r="C265" s="21" t="s">
        <v>328</v>
      </c>
      <c r="D265" s="21" t="s">
        <v>1362</v>
      </c>
      <c r="E265" s="21" t="s">
        <v>69</v>
      </c>
      <c r="F265" s="21" t="s">
        <v>70</v>
      </c>
      <c r="G265" s="133" t="s">
        <v>863</v>
      </c>
      <c r="H265" s="21" t="s">
        <v>165</v>
      </c>
      <c r="I265" s="85"/>
      <c r="J265" s="235">
        <v>0</v>
      </c>
      <c r="K265" s="200"/>
      <c r="L265" s="235">
        <v>0</v>
      </c>
      <c r="M265" s="440" t="e">
        <f>L265+#REF!</f>
        <v>#REF!</v>
      </c>
      <c r="N265" s="439"/>
    </row>
    <row r="266" spans="1:14" ht="64.5" customHeight="1">
      <c r="A266" s="69" t="s">
        <v>936</v>
      </c>
      <c r="B266" s="21" t="s">
        <v>294</v>
      </c>
      <c r="C266" s="21" t="s">
        <v>328</v>
      </c>
      <c r="D266" s="21" t="s">
        <v>1362</v>
      </c>
      <c r="E266" s="21" t="s">
        <v>69</v>
      </c>
      <c r="F266" s="21" t="s">
        <v>120</v>
      </c>
      <c r="G266" s="133" t="s">
        <v>962</v>
      </c>
      <c r="H266" s="21" t="s">
        <v>165</v>
      </c>
      <c r="I266" s="85"/>
      <c r="J266" s="235">
        <v>0</v>
      </c>
      <c r="K266" s="200"/>
      <c r="L266" s="235">
        <v>0</v>
      </c>
      <c r="M266" s="440" t="e">
        <f>L266+#REF!</f>
        <v>#REF!</v>
      </c>
      <c r="N266" s="439"/>
    </row>
    <row r="267" spans="1:14" ht="15.75">
      <c r="A267" s="232" t="s">
        <v>1198</v>
      </c>
      <c r="B267" s="233"/>
      <c r="C267" s="233"/>
      <c r="D267" s="233"/>
      <c r="E267" s="233"/>
      <c r="F267" s="233"/>
      <c r="G267" s="233"/>
      <c r="H267" s="233"/>
      <c r="I267" s="204" t="e">
        <f>I11+#REF!+I151+I162+I242+I258</f>
        <v>#REF!</v>
      </c>
      <c r="J267" s="191">
        <f>J11+J151+J162+J242+J258</f>
        <v>384709042.09000003</v>
      </c>
      <c r="K267" s="191" t="e">
        <f>K11+K151+K162+K242+K258</f>
        <v>#REF!</v>
      </c>
      <c r="L267" s="191">
        <f>L11+L151+L162+L242+L258</f>
        <v>322062935.84000003</v>
      </c>
      <c r="M267" s="440" t="e">
        <f>L267+#REF!</f>
        <v>#REF!</v>
      </c>
      <c r="N267" s="439"/>
    </row>
    <row r="268" ht="15.75">
      <c r="J268" s="330"/>
    </row>
    <row r="269" ht="15.75">
      <c r="J269" s="330"/>
    </row>
    <row r="270" ht="15.75">
      <c r="J270" s="330"/>
    </row>
    <row r="271" ht="31.5" customHeight="1" hidden="1">
      <c r="J271" s="192">
        <v>2020</v>
      </c>
    </row>
    <row r="272" spans="10:12" ht="31.5" customHeight="1" hidden="1">
      <c r="J272" s="193">
        <v>68492444</v>
      </c>
      <c r="K272" s="206" t="s">
        <v>1316</v>
      </c>
      <c r="L272" s="207" t="e">
        <f>J276-#REF!</f>
        <v>#REF!</v>
      </c>
    </row>
    <row r="273" ht="31.5" customHeight="1" hidden="1">
      <c r="J273" s="193">
        <v>108400700</v>
      </c>
    </row>
    <row r="274" ht="31.5" customHeight="1" hidden="1">
      <c r="J274" s="193">
        <v>12587230</v>
      </c>
    </row>
    <row r="275" ht="31.5" customHeight="1" hidden="1">
      <c r="J275" s="193">
        <v>69684.75</v>
      </c>
    </row>
    <row r="276" ht="31.5" customHeight="1" hidden="1">
      <c r="J276" s="194">
        <f>J272+J273+J274+J275</f>
        <v>189550058.75</v>
      </c>
    </row>
    <row r="277" ht="15.75" hidden="1">
      <c r="J277" s="330"/>
    </row>
    <row r="278" ht="55.5" customHeight="1" hidden="1">
      <c r="J278" s="330"/>
    </row>
    <row r="279" spans="1:10" ht="33" customHeight="1" hidden="1">
      <c r="A279" s="195" t="s">
        <v>762</v>
      </c>
      <c r="B279" s="196" t="s">
        <v>154</v>
      </c>
      <c r="C279" s="196" t="s">
        <v>316</v>
      </c>
      <c r="D279" s="196" t="s">
        <v>163</v>
      </c>
      <c r="E279" s="196" t="s">
        <v>119</v>
      </c>
      <c r="F279" s="196" t="s">
        <v>499</v>
      </c>
      <c r="G279" s="196" t="s">
        <v>763</v>
      </c>
      <c r="H279" s="196" t="s">
        <v>165</v>
      </c>
      <c r="I279" s="197"/>
      <c r="J279" s="198">
        <v>4289425.6</v>
      </c>
    </row>
    <row r="280" ht="15.75">
      <c r="J280" s="330"/>
    </row>
    <row r="281" ht="15.75">
      <c r="J281" s="330"/>
    </row>
    <row r="282" ht="15.75">
      <c r="J282" s="330"/>
    </row>
    <row r="283" ht="15.75">
      <c r="J283" s="330"/>
    </row>
    <row r="284" ht="15.75">
      <c r="J284" s="330"/>
    </row>
    <row r="285" ht="15.75">
      <c r="J285" s="330"/>
    </row>
    <row r="286" ht="15.75">
      <c r="J286" s="330"/>
    </row>
    <row r="287" ht="15.75">
      <c r="J287" s="330"/>
    </row>
    <row r="288" ht="15.75">
      <c r="J288" s="330"/>
    </row>
    <row r="289" ht="15.75">
      <c r="J289" s="330"/>
    </row>
    <row r="290" ht="15.75">
      <c r="J290" s="330"/>
    </row>
    <row r="291" ht="15.75">
      <c r="J291" s="330"/>
    </row>
    <row r="292" ht="15.75">
      <c r="J292" s="330"/>
    </row>
    <row r="293" ht="15.75">
      <c r="J293" s="330"/>
    </row>
    <row r="294" ht="15.75">
      <c r="J294" s="330"/>
    </row>
    <row r="295" ht="15.75">
      <c r="J295" s="330"/>
    </row>
    <row r="296" ht="15.75">
      <c r="J296" s="330"/>
    </row>
    <row r="297" ht="15.75">
      <c r="J297" s="330"/>
    </row>
    <row r="298" ht="15.75">
      <c r="J298" s="330"/>
    </row>
    <row r="299" ht="15.75">
      <c r="J299" s="330"/>
    </row>
    <row r="300" ht="15.75">
      <c r="J300" s="330"/>
    </row>
    <row r="301" ht="15.75">
      <c r="J301" s="330"/>
    </row>
    <row r="302" ht="15.75">
      <c r="J302" s="330"/>
    </row>
    <row r="303" ht="15.75">
      <c r="J303" s="330"/>
    </row>
    <row r="304" ht="15.75">
      <c r="J304" s="330"/>
    </row>
    <row r="305" ht="15.75">
      <c r="J305" s="330"/>
    </row>
    <row r="306" ht="15.75">
      <c r="J306" s="330"/>
    </row>
    <row r="307" ht="15.75">
      <c r="J307" s="330"/>
    </row>
    <row r="308" ht="15.75">
      <c r="J308" s="330"/>
    </row>
    <row r="309" ht="15.75">
      <c r="J309" s="330"/>
    </row>
  </sheetData>
  <sheetProtection/>
  <mergeCells count="11">
    <mergeCell ref="L9:L10"/>
    <mergeCell ref="I8:K8"/>
    <mergeCell ref="C8:C9"/>
    <mergeCell ref="H8:H9"/>
    <mergeCell ref="D8:G8"/>
    <mergeCell ref="B2:J2"/>
    <mergeCell ref="B1:J1"/>
    <mergeCell ref="B3:J3"/>
    <mergeCell ref="A5:J6"/>
    <mergeCell ref="A8:A9"/>
    <mergeCell ref="B8:B9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7"/>
  <sheetViews>
    <sheetView view="pageBreakPreview" zoomScale="60" zoomScaleNormal="80" zoomScalePageLayoutView="0" workbookViewId="0" topLeftCell="A238">
      <selection activeCell="P243" sqref="P243"/>
    </sheetView>
  </sheetViews>
  <sheetFormatPr defaultColWidth="9.140625" defaultRowHeight="12.75"/>
  <cols>
    <col min="1" max="1" width="60.00390625" style="123" customWidth="1"/>
    <col min="2" max="3" width="14.00390625" style="123" customWidth="1"/>
    <col min="4" max="4" width="5.7109375" style="123" customWidth="1"/>
    <col min="5" max="6" width="5.140625" style="123" customWidth="1"/>
    <col min="7" max="7" width="15.28125" style="123" customWidth="1"/>
    <col min="8" max="8" width="14.421875" style="123" customWidth="1"/>
    <col min="9" max="9" width="14.421875" style="123" hidden="1" customWidth="1"/>
    <col min="10" max="10" width="18.140625" style="123" customWidth="1"/>
    <col min="11" max="11" width="17.57421875" style="19" customWidth="1"/>
    <col min="12" max="12" width="17.7109375" style="394" hidden="1" customWidth="1"/>
    <col min="13" max="13" width="17.140625" style="409" hidden="1" customWidth="1"/>
    <col min="14" max="16384" width="9.140625" style="123" customWidth="1"/>
  </cols>
  <sheetData>
    <row r="1" spans="1:13" ht="15.75">
      <c r="A1" s="16"/>
      <c r="B1" s="555" t="s">
        <v>973</v>
      </c>
      <c r="C1" s="555"/>
      <c r="D1" s="555"/>
      <c r="E1" s="555"/>
      <c r="F1" s="555"/>
      <c r="G1" s="555"/>
      <c r="H1" s="555"/>
      <c r="I1" s="555"/>
      <c r="J1" s="555"/>
      <c r="K1" s="555"/>
      <c r="M1" s="394"/>
    </row>
    <row r="2" spans="1:13" ht="15.75">
      <c r="A2" s="17"/>
      <c r="B2" s="555" t="s">
        <v>157</v>
      </c>
      <c r="C2" s="555"/>
      <c r="D2" s="555"/>
      <c r="E2" s="555"/>
      <c r="F2" s="555"/>
      <c r="G2" s="555"/>
      <c r="H2" s="555"/>
      <c r="I2" s="555"/>
      <c r="J2" s="555"/>
      <c r="K2" s="555"/>
      <c r="M2" s="394"/>
    </row>
    <row r="3" spans="1:13" ht="15.75">
      <c r="A3" s="18"/>
      <c r="B3" s="555" t="s">
        <v>1437</v>
      </c>
      <c r="C3" s="555"/>
      <c r="D3" s="555"/>
      <c r="E3" s="555"/>
      <c r="F3" s="555"/>
      <c r="G3" s="555"/>
      <c r="H3" s="555"/>
      <c r="I3" s="555"/>
      <c r="J3" s="555"/>
      <c r="K3" s="555"/>
      <c r="M3" s="394"/>
    </row>
    <row r="4" spans="1:12" ht="15">
      <c r="A4" s="18"/>
      <c r="B4" s="18"/>
      <c r="C4" s="18"/>
      <c r="D4" s="18"/>
      <c r="E4" s="18"/>
      <c r="F4" s="18"/>
      <c r="G4" s="18"/>
      <c r="H4" s="18"/>
      <c r="I4" s="18"/>
      <c r="J4" s="18"/>
      <c r="L4" s="408"/>
    </row>
    <row r="5" spans="1:13" ht="12.75">
      <c r="A5" s="524" t="s">
        <v>1296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M5" s="394"/>
    </row>
    <row r="6" spans="1:13" ht="21" customHeight="1">
      <c r="A6" s="524"/>
      <c r="B6" s="524"/>
      <c r="C6" s="524"/>
      <c r="D6" s="524"/>
      <c r="E6" s="524"/>
      <c r="F6" s="524"/>
      <c r="G6" s="524"/>
      <c r="H6" s="524"/>
      <c r="I6" s="524"/>
      <c r="J6" s="524"/>
      <c r="K6" s="524"/>
      <c r="M6" s="394"/>
    </row>
    <row r="7" spans="1:13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33"/>
      <c r="L7" s="408"/>
      <c r="M7" s="410"/>
    </row>
    <row r="8" spans="1:13" ht="20.25" customHeight="1">
      <c r="A8" s="556" t="s">
        <v>159</v>
      </c>
      <c r="B8" s="556" t="s">
        <v>158</v>
      </c>
      <c r="C8" s="556" t="s">
        <v>281</v>
      </c>
      <c r="D8" s="556" t="s">
        <v>282</v>
      </c>
      <c r="E8" s="556"/>
      <c r="F8" s="556"/>
      <c r="G8" s="556"/>
      <c r="H8" s="556" t="s">
        <v>283</v>
      </c>
      <c r="I8" s="552" t="s">
        <v>210</v>
      </c>
      <c r="J8" s="552"/>
      <c r="K8" s="552"/>
      <c r="L8" s="559" t="s">
        <v>1445</v>
      </c>
      <c r="M8" s="560"/>
    </row>
    <row r="9" spans="1:13" ht="25.5">
      <c r="A9" s="556"/>
      <c r="B9" s="556"/>
      <c r="C9" s="556"/>
      <c r="D9" s="229" t="s">
        <v>103</v>
      </c>
      <c r="E9" s="229" t="s">
        <v>104</v>
      </c>
      <c r="F9" s="229" t="s">
        <v>489</v>
      </c>
      <c r="G9" s="229" t="s">
        <v>490</v>
      </c>
      <c r="H9" s="556"/>
      <c r="I9" s="213" t="s">
        <v>228</v>
      </c>
      <c r="J9" s="261" t="s">
        <v>641</v>
      </c>
      <c r="K9" s="262" t="s">
        <v>642</v>
      </c>
      <c r="L9" s="405" t="s">
        <v>641</v>
      </c>
      <c r="M9" s="406" t="s">
        <v>642</v>
      </c>
    </row>
    <row r="10" spans="1:13" ht="15.75">
      <c r="A10" s="230" t="s">
        <v>69</v>
      </c>
      <c r="B10" s="230" t="s">
        <v>60</v>
      </c>
      <c r="C10" s="230" t="s">
        <v>233</v>
      </c>
      <c r="D10" s="230" t="s">
        <v>144</v>
      </c>
      <c r="E10" s="230" t="s">
        <v>93</v>
      </c>
      <c r="F10" s="230">
        <v>6</v>
      </c>
      <c r="G10" s="230">
        <v>7</v>
      </c>
      <c r="H10" s="230">
        <v>8</v>
      </c>
      <c r="I10" s="230" t="s">
        <v>94</v>
      </c>
      <c r="J10" s="230">
        <v>9</v>
      </c>
      <c r="K10" s="231">
        <v>10</v>
      </c>
      <c r="L10" s="411">
        <v>9</v>
      </c>
      <c r="M10" s="412">
        <v>10</v>
      </c>
    </row>
    <row r="11" spans="1:13" ht="15.75">
      <c r="A11" s="232" t="s">
        <v>155</v>
      </c>
      <c r="B11" s="233" t="s">
        <v>154</v>
      </c>
      <c r="C11" s="233"/>
      <c r="D11" s="233"/>
      <c r="E11" s="233"/>
      <c r="F11" s="233"/>
      <c r="G11" s="233"/>
      <c r="H11" s="233"/>
      <c r="I11" s="449" t="e">
        <f>I12+I44+I47+I69+I84+I89+I101+I112</f>
        <v>#REF!</v>
      </c>
      <c r="J11" s="204">
        <f>J12+J49+J52+J79+J101+J108+J126+J139</f>
        <v>70265896.79</v>
      </c>
      <c r="K11" s="204">
        <f>K12+K49+K52+K79+K101+K108+K126+K139</f>
        <v>65302909.059999995</v>
      </c>
      <c r="L11" s="413">
        <f>L12+L49+L52+L79+L101+L108+L126+L139</f>
        <v>72307459.55</v>
      </c>
      <c r="M11" s="413">
        <f>M12+M49+M52+M79+M101+M108+M126+M139</f>
        <v>63831883.81999999</v>
      </c>
    </row>
    <row r="12" spans="1:13" ht="15.75">
      <c r="A12" s="234" t="s">
        <v>284</v>
      </c>
      <c r="B12" s="23" t="s">
        <v>154</v>
      </c>
      <c r="C12" s="23" t="s">
        <v>285</v>
      </c>
      <c r="D12" s="23"/>
      <c r="E12" s="23"/>
      <c r="F12" s="23"/>
      <c r="G12" s="23"/>
      <c r="H12" s="23"/>
      <c r="I12" s="70" t="e">
        <f>I15+#REF!</f>
        <v>#REF!</v>
      </c>
      <c r="J12" s="24">
        <f>J13+J15+J22</f>
        <v>39213601.17</v>
      </c>
      <c r="K12" s="24">
        <f>K13+K15+K22</f>
        <v>35540507.19</v>
      </c>
      <c r="L12" s="414">
        <f>L13+L15+L22</f>
        <v>39213601.17</v>
      </c>
      <c r="M12" s="414">
        <f>M13+M15+M22</f>
        <v>36797007.19</v>
      </c>
    </row>
    <row r="13" spans="1:13" ht="39.75" customHeight="1">
      <c r="A13" s="234" t="s">
        <v>252</v>
      </c>
      <c r="B13" s="23" t="s">
        <v>154</v>
      </c>
      <c r="C13" s="23" t="s">
        <v>129</v>
      </c>
      <c r="D13" s="23"/>
      <c r="E13" s="23"/>
      <c r="F13" s="23"/>
      <c r="G13" s="23"/>
      <c r="H13" s="23"/>
      <c r="I13" s="70">
        <f>I14</f>
        <v>0</v>
      </c>
      <c r="J13" s="157">
        <f>J14</f>
        <v>1298844</v>
      </c>
      <c r="K13" s="157">
        <f>K14</f>
        <v>1298844</v>
      </c>
      <c r="L13" s="397">
        <f>L14</f>
        <v>1298844</v>
      </c>
      <c r="M13" s="397">
        <f>M14</f>
        <v>1298844</v>
      </c>
    </row>
    <row r="14" spans="1:13" ht="81" customHeight="1">
      <c r="A14" s="64" t="s">
        <v>553</v>
      </c>
      <c r="B14" s="22" t="s">
        <v>154</v>
      </c>
      <c r="C14" s="22" t="s">
        <v>129</v>
      </c>
      <c r="D14" s="22" t="s">
        <v>120</v>
      </c>
      <c r="E14" s="22" t="s">
        <v>60</v>
      </c>
      <c r="F14" s="22" t="s">
        <v>70</v>
      </c>
      <c r="G14" s="22" t="s">
        <v>492</v>
      </c>
      <c r="H14" s="22" t="s">
        <v>164</v>
      </c>
      <c r="I14" s="85"/>
      <c r="J14" s="235">
        <v>1298844</v>
      </c>
      <c r="K14" s="235">
        <v>1298844</v>
      </c>
      <c r="L14" s="403">
        <v>1298844</v>
      </c>
      <c r="M14" s="403">
        <v>1298844</v>
      </c>
    </row>
    <row r="15" spans="1:13" ht="70.5" customHeight="1">
      <c r="A15" s="234" t="s">
        <v>286</v>
      </c>
      <c r="B15" s="23" t="s">
        <v>154</v>
      </c>
      <c r="C15" s="23" t="s">
        <v>287</v>
      </c>
      <c r="D15" s="23"/>
      <c r="E15" s="23"/>
      <c r="F15" s="23"/>
      <c r="G15" s="23"/>
      <c r="H15" s="23"/>
      <c r="I15" s="70">
        <f>SUM(I16:I21)</f>
        <v>-635.0999999999999</v>
      </c>
      <c r="J15" s="157">
        <f>SUM(J16:J21)</f>
        <v>21728570.95</v>
      </c>
      <c r="K15" s="157">
        <f>SUM(K16:K21)</f>
        <v>21619393.42</v>
      </c>
      <c r="L15" s="397">
        <f>SUM(L16:L21)</f>
        <v>21728570.95</v>
      </c>
      <c r="M15" s="397">
        <f>SUM(M16:M21)</f>
        <v>21619393.42</v>
      </c>
    </row>
    <row r="16" spans="1:13" ht="94.5">
      <c r="A16" s="64" t="s">
        <v>488</v>
      </c>
      <c r="B16" s="22" t="s">
        <v>154</v>
      </c>
      <c r="C16" s="22" t="s">
        <v>287</v>
      </c>
      <c r="D16" s="22" t="s">
        <v>120</v>
      </c>
      <c r="E16" s="22" t="s">
        <v>60</v>
      </c>
      <c r="F16" s="22" t="s">
        <v>120</v>
      </c>
      <c r="G16" s="22" t="s">
        <v>491</v>
      </c>
      <c r="H16" s="22" t="s">
        <v>164</v>
      </c>
      <c r="I16" s="86">
        <v>446.5</v>
      </c>
      <c r="J16" s="235">
        <v>19682854.39</v>
      </c>
      <c r="K16" s="235">
        <v>19682854.39</v>
      </c>
      <c r="L16" s="403">
        <v>19682854.39</v>
      </c>
      <c r="M16" s="403">
        <v>19682854.39</v>
      </c>
    </row>
    <row r="17" spans="1:13" ht="48.75" customHeight="1">
      <c r="A17" s="64" t="s">
        <v>591</v>
      </c>
      <c r="B17" s="22" t="s">
        <v>154</v>
      </c>
      <c r="C17" s="22" t="s">
        <v>287</v>
      </c>
      <c r="D17" s="22" t="s">
        <v>120</v>
      </c>
      <c r="E17" s="22" t="s">
        <v>60</v>
      </c>
      <c r="F17" s="22" t="s">
        <v>120</v>
      </c>
      <c r="G17" s="22" t="s">
        <v>491</v>
      </c>
      <c r="H17" s="22" t="s">
        <v>165</v>
      </c>
      <c r="I17" s="86">
        <v>-1281.6</v>
      </c>
      <c r="J17" s="135">
        <v>1584458.5599999998</v>
      </c>
      <c r="K17" s="135">
        <f>1575281.03-50000-50000</f>
        <v>1475281.03</v>
      </c>
      <c r="L17" s="399">
        <v>1584458.5599999998</v>
      </c>
      <c r="M17" s="399">
        <f>1575281.03-50000-50000</f>
        <v>1475281.03</v>
      </c>
    </row>
    <row r="18" spans="1:13" ht="50.25" customHeight="1">
      <c r="A18" s="64" t="s">
        <v>1019</v>
      </c>
      <c r="B18" s="22" t="s">
        <v>154</v>
      </c>
      <c r="C18" s="22" t="s">
        <v>287</v>
      </c>
      <c r="D18" s="22" t="s">
        <v>120</v>
      </c>
      <c r="E18" s="22" t="s">
        <v>60</v>
      </c>
      <c r="F18" s="22" t="s">
        <v>120</v>
      </c>
      <c r="G18" s="22" t="s">
        <v>491</v>
      </c>
      <c r="H18" s="22" t="s">
        <v>111</v>
      </c>
      <c r="I18" s="86"/>
      <c r="J18" s="252"/>
      <c r="K18" s="252"/>
      <c r="L18" s="415"/>
      <c r="M18" s="415"/>
    </row>
    <row r="19" spans="1:13" ht="37.5" customHeight="1">
      <c r="A19" s="64" t="s">
        <v>357</v>
      </c>
      <c r="B19" s="22" t="s">
        <v>154</v>
      </c>
      <c r="C19" s="22" t="s">
        <v>287</v>
      </c>
      <c r="D19" s="22" t="s">
        <v>120</v>
      </c>
      <c r="E19" s="22" t="s">
        <v>60</v>
      </c>
      <c r="F19" s="22" t="s">
        <v>120</v>
      </c>
      <c r="G19" s="22" t="s">
        <v>491</v>
      </c>
      <c r="H19" s="22" t="s">
        <v>166</v>
      </c>
      <c r="I19" s="86">
        <v>200</v>
      </c>
      <c r="J19" s="235">
        <v>58000</v>
      </c>
      <c r="K19" s="235">
        <v>58000</v>
      </c>
      <c r="L19" s="403">
        <v>58000</v>
      </c>
      <c r="M19" s="403">
        <v>58000</v>
      </c>
    </row>
    <row r="20" spans="1:13" ht="110.25">
      <c r="A20" s="221" t="s">
        <v>558</v>
      </c>
      <c r="B20" s="133" t="s">
        <v>154</v>
      </c>
      <c r="C20" s="133" t="s">
        <v>287</v>
      </c>
      <c r="D20" s="133">
        <v>11</v>
      </c>
      <c r="E20" s="133" t="s">
        <v>69</v>
      </c>
      <c r="F20" s="133" t="s">
        <v>120</v>
      </c>
      <c r="G20" s="133" t="s">
        <v>493</v>
      </c>
      <c r="H20" s="133" t="s">
        <v>164</v>
      </c>
      <c r="I20" s="164">
        <v>5.3</v>
      </c>
      <c r="J20" s="252">
        <v>399528</v>
      </c>
      <c r="K20" s="252">
        <v>399528</v>
      </c>
      <c r="L20" s="415">
        <v>399528</v>
      </c>
      <c r="M20" s="415">
        <v>399528</v>
      </c>
    </row>
    <row r="21" spans="1:13" ht="63">
      <c r="A21" s="221" t="s">
        <v>600</v>
      </c>
      <c r="B21" s="133" t="s">
        <v>154</v>
      </c>
      <c r="C21" s="133" t="s">
        <v>287</v>
      </c>
      <c r="D21" s="133">
        <v>11</v>
      </c>
      <c r="E21" s="133" t="s">
        <v>69</v>
      </c>
      <c r="F21" s="133" t="s">
        <v>120</v>
      </c>
      <c r="G21" s="133" t="s">
        <v>493</v>
      </c>
      <c r="H21" s="133" t="s">
        <v>165</v>
      </c>
      <c r="I21" s="164">
        <v>-5.3</v>
      </c>
      <c r="J21" s="252">
        <v>3730</v>
      </c>
      <c r="K21" s="252">
        <v>3730</v>
      </c>
      <c r="L21" s="415">
        <v>3730</v>
      </c>
      <c r="M21" s="415">
        <v>3730</v>
      </c>
    </row>
    <row r="22" spans="1:13" ht="15.75">
      <c r="A22" s="234" t="s">
        <v>315</v>
      </c>
      <c r="B22" s="23" t="s">
        <v>154</v>
      </c>
      <c r="C22" s="23" t="s">
        <v>316</v>
      </c>
      <c r="D22" s="23"/>
      <c r="E22" s="23"/>
      <c r="F22" s="23"/>
      <c r="G22" s="23"/>
      <c r="H22" s="23"/>
      <c r="I22" s="101"/>
      <c r="J22" s="240">
        <f>SUM(J23:J48)</f>
        <v>16186186.22</v>
      </c>
      <c r="K22" s="240">
        <f>SUM(K23:K48)</f>
        <v>12622269.77</v>
      </c>
      <c r="L22" s="416">
        <f>SUM(L23:L48)</f>
        <v>16186186.22</v>
      </c>
      <c r="M22" s="416">
        <f>SUM(M23:M48)</f>
        <v>13878769.77</v>
      </c>
    </row>
    <row r="23" spans="1:13" ht="110.25">
      <c r="A23" s="265" t="s">
        <v>966</v>
      </c>
      <c r="B23" s="133" t="s">
        <v>154</v>
      </c>
      <c r="C23" s="133" t="s">
        <v>316</v>
      </c>
      <c r="D23" s="133" t="s">
        <v>120</v>
      </c>
      <c r="E23" s="133" t="s">
        <v>144</v>
      </c>
      <c r="F23" s="133" t="s">
        <v>70</v>
      </c>
      <c r="G23" s="133" t="s">
        <v>561</v>
      </c>
      <c r="H23" s="133" t="s">
        <v>164</v>
      </c>
      <c r="I23" s="253"/>
      <c r="J23" s="235">
        <v>3756619</v>
      </c>
      <c r="K23" s="235">
        <v>3756619</v>
      </c>
      <c r="L23" s="403">
        <v>3756619</v>
      </c>
      <c r="M23" s="403">
        <v>3756619</v>
      </c>
    </row>
    <row r="24" spans="1:13" ht="86.25" customHeight="1">
      <c r="A24" s="265" t="s">
        <v>964</v>
      </c>
      <c r="B24" s="133" t="s">
        <v>154</v>
      </c>
      <c r="C24" s="133" t="s">
        <v>316</v>
      </c>
      <c r="D24" s="133" t="s">
        <v>120</v>
      </c>
      <c r="E24" s="133" t="s">
        <v>144</v>
      </c>
      <c r="F24" s="133" t="s">
        <v>70</v>
      </c>
      <c r="G24" s="133" t="s">
        <v>561</v>
      </c>
      <c r="H24" s="133" t="s">
        <v>165</v>
      </c>
      <c r="I24" s="164"/>
      <c r="J24" s="235">
        <v>3895158.76</v>
      </c>
      <c r="K24" s="235">
        <f>3725609.17-50000</f>
        <v>3675609.17</v>
      </c>
      <c r="L24" s="403">
        <v>3895158.76</v>
      </c>
      <c r="M24" s="403">
        <f>3725609.17-50000</f>
        <v>3675609.17</v>
      </c>
    </row>
    <row r="25" spans="1:13" ht="47.25">
      <c r="A25" s="265" t="s">
        <v>965</v>
      </c>
      <c r="B25" s="133" t="s">
        <v>154</v>
      </c>
      <c r="C25" s="133" t="s">
        <v>316</v>
      </c>
      <c r="D25" s="133" t="s">
        <v>120</v>
      </c>
      <c r="E25" s="133" t="s">
        <v>144</v>
      </c>
      <c r="F25" s="133" t="s">
        <v>70</v>
      </c>
      <c r="G25" s="133" t="s">
        <v>561</v>
      </c>
      <c r="H25" s="133" t="s">
        <v>166</v>
      </c>
      <c r="I25" s="253"/>
      <c r="J25" s="138">
        <v>132000</v>
      </c>
      <c r="K25" s="138">
        <v>132000</v>
      </c>
      <c r="L25" s="417">
        <v>132000</v>
      </c>
      <c r="M25" s="417">
        <v>132000</v>
      </c>
    </row>
    <row r="26" spans="1:13" ht="63">
      <c r="A26" s="221" t="s">
        <v>599</v>
      </c>
      <c r="B26" s="133" t="s">
        <v>154</v>
      </c>
      <c r="C26" s="133" t="s">
        <v>316</v>
      </c>
      <c r="D26" s="133">
        <v>11</v>
      </c>
      <c r="E26" s="133" t="s">
        <v>69</v>
      </c>
      <c r="F26" s="133" t="s">
        <v>120</v>
      </c>
      <c r="G26" s="133" t="s">
        <v>494</v>
      </c>
      <c r="H26" s="133" t="s">
        <v>165</v>
      </c>
      <c r="I26" s="164">
        <v>-13.8</v>
      </c>
      <c r="J26" s="235">
        <v>10666.5</v>
      </c>
      <c r="K26" s="235">
        <v>10666.5</v>
      </c>
      <c r="L26" s="403">
        <v>10666.5</v>
      </c>
      <c r="M26" s="403">
        <v>10666.5</v>
      </c>
    </row>
    <row r="27" spans="1:13" ht="62.25" customHeight="1">
      <c r="A27" s="221" t="s">
        <v>597</v>
      </c>
      <c r="B27" s="133" t="s">
        <v>154</v>
      </c>
      <c r="C27" s="133" t="s">
        <v>316</v>
      </c>
      <c r="D27" s="133" t="s">
        <v>120</v>
      </c>
      <c r="E27" s="133" t="s">
        <v>60</v>
      </c>
      <c r="F27" s="133" t="s">
        <v>242</v>
      </c>
      <c r="G27" s="133" t="s">
        <v>495</v>
      </c>
      <c r="H27" s="133" t="s">
        <v>165</v>
      </c>
      <c r="I27" s="164">
        <v>-360</v>
      </c>
      <c r="J27" s="135">
        <v>562874.4</v>
      </c>
      <c r="K27" s="135">
        <v>547074</v>
      </c>
      <c r="L27" s="399">
        <v>562874.4</v>
      </c>
      <c r="M27" s="399">
        <v>547074</v>
      </c>
    </row>
    <row r="28" spans="1:13" ht="72" customHeight="1">
      <c r="A28" s="221" t="s">
        <v>596</v>
      </c>
      <c r="B28" s="133" t="s">
        <v>154</v>
      </c>
      <c r="C28" s="133" t="s">
        <v>316</v>
      </c>
      <c r="D28" s="133" t="s">
        <v>120</v>
      </c>
      <c r="E28" s="133" t="s">
        <v>60</v>
      </c>
      <c r="F28" s="133" t="s">
        <v>120</v>
      </c>
      <c r="G28" s="133" t="s">
        <v>496</v>
      </c>
      <c r="H28" s="133" t="s">
        <v>165</v>
      </c>
      <c r="I28" s="164"/>
      <c r="J28" s="235">
        <v>296800</v>
      </c>
      <c r="K28" s="235">
        <v>296800</v>
      </c>
      <c r="L28" s="403">
        <v>296800</v>
      </c>
      <c r="M28" s="403">
        <v>296800</v>
      </c>
    </row>
    <row r="29" spans="1:13" ht="47.25">
      <c r="A29" s="221" t="s">
        <v>618</v>
      </c>
      <c r="B29" s="246">
        <v>900</v>
      </c>
      <c r="C29" s="247" t="s">
        <v>316</v>
      </c>
      <c r="D29" s="247" t="s">
        <v>120</v>
      </c>
      <c r="E29" s="247" t="s">
        <v>60</v>
      </c>
      <c r="F29" s="247" t="s">
        <v>120</v>
      </c>
      <c r="G29" s="247" t="s">
        <v>1321</v>
      </c>
      <c r="H29" s="247" t="s">
        <v>111</v>
      </c>
      <c r="I29" s="164"/>
      <c r="J29" s="235">
        <v>9000</v>
      </c>
      <c r="K29" s="235">
        <v>9000</v>
      </c>
      <c r="L29" s="403">
        <v>9000</v>
      </c>
      <c r="M29" s="403">
        <v>9000</v>
      </c>
    </row>
    <row r="30" spans="1:13" ht="79.5" customHeight="1">
      <c r="A30" s="222" t="s">
        <v>612</v>
      </c>
      <c r="B30" s="133" t="s">
        <v>154</v>
      </c>
      <c r="C30" s="133" t="s">
        <v>316</v>
      </c>
      <c r="D30" s="133" t="s">
        <v>70</v>
      </c>
      <c r="E30" s="133" t="s">
        <v>69</v>
      </c>
      <c r="F30" s="133" t="s">
        <v>70</v>
      </c>
      <c r="G30" s="133" t="s">
        <v>497</v>
      </c>
      <c r="H30" s="133" t="s">
        <v>165</v>
      </c>
      <c r="I30" s="164"/>
      <c r="J30" s="138">
        <v>700000</v>
      </c>
      <c r="K30" s="138">
        <v>700000</v>
      </c>
      <c r="L30" s="417">
        <v>700000</v>
      </c>
      <c r="M30" s="417">
        <v>700000</v>
      </c>
    </row>
    <row r="31" spans="1:13" ht="79.5" customHeight="1">
      <c r="A31" s="222" t="s">
        <v>664</v>
      </c>
      <c r="B31" s="133" t="s">
        <v>154</v>
      </c>
      <c r="C31" s="133" t="s">
        <v>316</v>
      </c>
      <c r="D31" s="133" t="s">
        <v>61</v>
      </c>
      <c r="E31" s="133" t="s">
        <v>60</v>
      </c>
      <c r="F31" s="133" t="s">
        <v>120</v>
      </c>
      <c r="G31" s="133" t="s">
        <v>679</v>
      </c>
      <c r="H31" s="133" t="s">
        <v>165</v>
      </c>
      <c r="I31" s="164"/>
      <c r="J31" s="135">
        <v>1484164</v>
      </c>
      <c r="K31" s="135">
        <v>227664</v>
      </c>
      <c r="L31" s="399">
        <v>1484164</v>
      </c>
      <c r="M31" s="399">
        <v>1484164</v>
      </c>
    </row>
    <row r="32" spans="1:13" ht="114" customHeight="1">
      <c r="A32" s="221" t="s">
        <v>950</v>
      </c>
      <c r="B32" s="133" t="s">
        <v>154</v>
      </c>
      <c r="C32" s="133" t="s">
        <v>316</v>
      </c>
      <c r="D32" s="133" t="s">
        <v>120</v>
      </c>
      <c r="E32" s="133" t="s">
        <v>69</v>
      </c>
      <c r="F32" s="133" t="s">
        <v>70</v>
      </c>
      <c r="G32" s="133" t="s">
        <v>498</v>
      </c>
      <c r="H32" s="133" t="s">
        <v>165</v>
      </c>
      <c r="I32" s="164"/>
      <c r="J32" s="235">
        <v>81200</v>
      </c>
      <c r="K32" s="235">
        <v>81200</v>
      </c>
      <c r="L32" s="403">
        <v>81200</v>
      </c>
      <c r="M32" s="403">
        <v>81200</v>
      </c>
    </row>
    <row r="33" spans="1:13" ht="48.75" customHeight="1">
      <c r="A33" s="248" t="s">
        <v>622</v>
      </c>
      <c r="B33" s="133" t="s">
        <v>154</v>
      </c>
      <c r="C33" s="133" t="s">
        <v>316</v>
      </c>
      <c r="D33" s="133" t="s">
        <v>163</v>
      </c>
      <c r="E33" s="133" t="s">
        <v>119</v>
      </c>
      <c r="F33" s="133" t="s">
        <v>499</v>
      </c>
      <c r="G33" s="133" t="s">
        <v>500</v>
      </c>
      <c r="H33" s="133" t="s">
        <v>166</v>
      </c>
      <c r="I33" s="164"/>
      <c r="J33" s="235">
        <v>44022</v>
      </c>
      <c r="K33" s="235">
        <v>44022</v>
      </c>
      <c r="L33" s="403">
        <v>44022</v>
      </c>
      <c r="M33" s="403">
        <v>44022</v>
      </c>
    </row>
    <row r="34" spans="1:13" ht="95.25" customHeight="1">
      <c r="A34" s="248" t="s">
        <v>999</v>
      </c>
      <c r="B34" s="133" t="s">
        <v>154</v>
      </c>
      <c r="C34" s="133" t="s">
        <v>316</v>
      </c>
      <c r="D34" s="133" t="s">
        <v>120</v>
      </c>
      <c r="E34" s="133" t="s">
        <v>233</v>
      </c>
      <c r="F34" s="133" t="s">
        <v>70</v>
      </c>
      <c r="G34" s="133" t="s">
        <v>501</v>
      </c>
      <c r="H34" s="133" t="s">
        <v>165</v>
      </c>
      <c r="I34" s="164"/>
      <c r="J34" s="235">
        <v>292660.23</v>
      </c>
      <c r="K34" s="135">
        <f>217657.3-27148.08</f>
        <v>190509.21999999997</v>
      </c>
      <c r="L34" s="403">
        <v>292660.23</v>
      </c>
      <c r="M34" s="399">
        <f>217657.3-27148.08</f>
        <v>190509.21999999997</v>
      </c>
    </row>
    <row r="35" spans="1:13" ht="48.75" customHeight="1">
      <c r="A35" s="221" t="s">
        <v>603</v>
      </c>
      <c r="B35" s="133" t="s">
        <v>154</v>
      </c>
      <c r="C35" s="133" t="s">
        <v>316</v>
      </c>
      <c r="D35" s="133" t="s">
        <v>61</v>
      </c>
      <c r="E35" s="133" t="s">
        <v>60</v>
      </c>
      <c r="F35" s="133" t="s">
        <v>120</v>
      </c>
      <c r="G35" s="133" t="s">
        <v>644</v>
      </c>
      <c r="H35" s="133" t="s">
        <v>165</v>
      </c>
      <c r="I35" s="164"/>
      <c r="J35" s="135">
        <v>115836</v>
      </c>
      <c r="K35" s="135">
        <v>115836</v>
      </c>
      <c r="L35" s="399">
        <v>115836</v>
      </c>
      <c r="M35" s="399">
        <v>115836</v>
      </c>
    </row>
    <row r="36" spans="1:13" ht="63" customHeight="1">
      <c r="A36" s="221" t="s">
        <v>636</v>
      </c>
      <c r="B36" s="133" t="s">
        <v>154</v>
      </c>
      <c r="C36" s="133" t="s">
        <v>316</v>
      </c>
      <c r="D36" s="133" t="s">
        <v>163</v>
      </c>
      <c r="E36" s="133" t="s">
        <v>119</v>
      </c>
      <c r="F36" s="133" t="s">
        <v>499</v>
      </c>
      <c r="G36" s="133" t="s">
        <v>637</v>
      </c>
      <c r="H36" s="133" t="s">
        <v>165</v>
      </c>
      <c r="I36" s="164"/>
      <c r="J36" s="135">
        <v>119659.25</v>
      </c>
      <c r="K36" s="135">
        <v>119659.25</v>
      </c>
      <c r="L36" s="399">
        <v>119659.25</v>
      </c>
      <c r="M36" s="399">
        <v>119659.25</v>
      </c>
    </row>
    <row r="37" spans="1:13" ht="48" customHeight="1">
      <c r="A37" s="221" t="s">
        <v>914</v>
      </c>
      <c r="B37" s="133" t="s">
        <v>154</v>
      </c>
      <c r="C37" s="133" t="s">
        <v>316</v>
      </c>
      <c r="D37" s="133" t="s">
        <v>163</v>
      </c>
      <c r="E37" s="133" t="s">
        <v>119</v>
      </c>
      <c r="F37" s="133" t="s">
        <v>499</v>
      </c>
      <c r="G37" s="133" t="s">
        <v>963</v>
      </c>
      <c r="H37" s="133" t="s">
        <v>165</v>
      </c>
      <c r="I37" s="164"/>
      <c r="J37" s="135">
        <v>816533.33</v>
      </c>
      <c r="K37" s="135">
        <v>816533.33</v>
      </c>
      <c r="L37" s="399">
        <v>816533.33</v>
      </c>
      <c r="M37" s="399">
        <v>816533.33</v>
      </c>
    </row>
    <row r="38" spans="1:13" ht="63" customHeight="1">
      <c r="A38" s="222" t="s">
        <v>978</v>
      </c>
      <c r="B38" s="133" t="s">
        <v>154</v>
      </c>
      <c r="C38" s="133" t="s">
        <v>316</v>
      </c>
      <c r="D38" s="133">
        <v>11</v>
      </c>
      <c r="E38" s="133" t="s">
        <v>60</v>
      </c>
      <c r="F38" s="133" t="s">
        <v>120</v>
      </c>
      <c r="G38" s="133" t="s">
        <v>693</v>
      </c>
      <c r="H38" s="133" t="s">
        <v>164</v>
      </c>
      <c r="I38" s="164"/>
      <c r="J38" s="135">
        <v>15000</v>
      </c>
      <c r="K38" s="135">
        <v>15000</v>
      </c>
      <c r="L38" s="399">
        <v>15000</v>
      </c>
      <c r="M38" s="399">
        <v>15000</v>
      </c>
    </row>
    <row r="39" spans="1:13" ht="72" customHeight="1">
      <c r="A39" s="222" t="s">
        <v>979</v>
      </c>
      <c r="B39" s="133" t="s">
        <v>154</v>
      </c>
      <c r="C39" s="133" t="s">
        <v>316</v>
      </c>
      <c r="D39" s="133">
        <v>11</v>
      </c>
      <c r="E39" s="133" t="s">
        <v>60</v>
      </c>
      <c r="F39" s="133" t="s">
        <v>120</v>
      </c>
      <c r="G39" s="133" t="s">
        <v>980</v>
      </c>
      <c r="H39" s="133" t="s">
        <v>165</v>
      </c>
      <c r="I39" s="164"/>
      <c r="J39" s="135">
        <v>5000</v>
      </c>
      <c r="K39" s="135">
        <v>5000</v>
      </c>
      <c r="L39" s="399">
        <v>5000</v>
      </c>
      <c r="M39" s="399">
        <v>5000</v>
      </c>
    </row>
    <row r="40" spans="1:13" ht="62.25" customHeight="1">
      <c r="A40" s="222" t="s">
        <v>946</v>
      </c>
      <c r="B40" s="133" t="s">
        <v>154</v>
      </c>
      <c r="C40" s="133" t="s">
        <v>316</v>
      </c>
      <c r="D40" s="133">
        <v>11</v>
      </c>
      <c r="E40" s="133" t="s">
        <v>60</v>
      </c>
      <c r="F40" s="133" t="s">
        <v>120</v>
      </c>
      <c r="G40" s="133" t="s">
        <v>951</v>
      </c>
      <c r="H40" s="133" t="s">
        <v>165</v>
      </c>
      <c r="I40" s="164"/>
      <c r="J40" s="135">
        <v>37400</v>
      </c>
      <c r="K40" s="135">
        <v>37400</v>
      </c>
      <c r="L40" s="399">
        <v>37400</v>
      </c>
      <c r="M40" s="399">
        <v>37400</v>
      </c>
    </row>
    <row r="41" spans="1:13" ht="54.75" customHeight="1">
      <c r="A41" s="221" t="s">
        <v>1062</v>
      </c>
      <c r="B41" s="133" t="s">
        <v>154</v>
      </c>
      <c r="C41" s="133" t="s">
        <v>316</v>
      </c>
      <c r="D41" s="133">
        <v>11</v>
      </c>
      <c r="E41" s="133" t="s">
        <v>69</v>
      </c>
      <c r="F41" s="133" t="s">
        <v>120</v>
      </c>
      <c r="G41" s="133" t="s">
        <v>694</v>
      </c>
      <c r="H41" s="133" t="s">
        <v>165</v>
      </c>
      <c r="I41" s="164"/>
      <c r="J41" s="135">
        <v>0</v>
      </c>
      <c r="K41" s="135">
        <v>0</v>
      </c>
      <c r="L41" s="399">
        <v>0</v>
      </c>
      <c r="M41" s="399">
        <v>0</v>
      </c>
    </row>
    <row r="42" spans="1:13" ht="66" customHeight="1">
      <c r="A42" s="221" t="s">
        <v>1023</v>
      </c>
      <c r="B42" s="133" t="s">
        <v>154</v>
      </c>
      <c r="C42" s="133" t="s">
        <v>316</v>
      </c>
      <c r="D42" s="133">
        <v>11</v>
      </c>
      <c r="E42" s="133" t="s">
        <v>69</v>
      </c>
      <c r="F42" s="133" t="s">
        <v>120</v>
      </c>
      <c r="G42" s="133" t="s">
        <v>1012</v>
      </c>
      <c r="H42" s="133" t="s">
        <v>165</v>
      </c>
      <c r="I42" s="164"/>
      <c r="J42" s="138">
        <v>0</v>
      </c>
      <c r="K42" s="138">
        <v>0</v>
      </c>
      <c r="L42" s="417">
        <v>0</v>
      </c>
      <c r="M42" s="417">
        <v>0</v>
      </c>
    </row>
    <row r="43" spans="1:13" ht="63">
      <c r="A43" s="221" t="s">
        <v>762</v>
      </c>
      <c r="B43" s="133" t="s">
        <v>154</v>
      </c>
      <c r="C43" s="133" t="s">
        <v>316</v>
      </c>
      <c r="D43" s="133" t="s">
        <v>163</v>
      </c>
      <c r="E43" s="133" t="s">
        <v>119</v>
      </c>
      <c r="F43" s="133" t="s">
        <v>499</v>
      </c>
      <c r="G43" s="133" t="s">
        <v>763</v>
      </c>
      <c r="H43" s="133" t="s">
        <v>165</v>
      </c>
      <c r="I43" s="164"/>
      <c r="J43" s="135">
        <f>2000000+259592.73+63800.01+9000-300000-69684.75</f>
        <v>1962707.9899999998</v>
      </c>
      <c r="K43" s="135"/>
      <c r="L43" s="399">
        <f>2000000+259592.73+63800.01+9000-300000-69684.75</f>
        <v>1962707.9899999998</v>
      </c>
      <c r="M43" s="399"/>
    </row>
    <row r="44" spans="1:13" ht="160.5" customHeight="1">
      <c r="A44" s="221" t="s">
        <v>621</v>
      </c>
      <c r="B44" s="133" t="s">
        <v>154</v>
      </c>
      <c r="C44" s="133" t="s">
        <v>316</v>
      </c>
      <c r="D44" s="133" t="s">
        <v>163</v>
      </c>
      <c r="E44" s="133" t="s">
        <v>119</v>
      </c>
      <c r="F44" s="133" t="s">
        <v>499</v>
      </c>
      <c r="G44" s="133" t="s">
        <v>620</v>
      </c>
      <c r="H44" s="133" t="s">
        <v>166</v>
      </c>
      <c r="I44" s="254">
        <f>I45</f>
        <v>-30</v>
      </c>
      <c r="J44" s="138"/>
      <c r="K44" s="138"/>
      <c r="L44" s="417"/>
      <c r="M44" s="417"/>
    </row>
    <row r="45" spans="1:13" ht="96.75" customHeight="1">
      <c r="A45" s="221" t="s">
        <v>1016</v>
      </c>
      <c r="B45" s="133" t="s">
        <v>154</v>
      </c>
      <c r="C45" s="133" t="s">
        <v>316</v>
      </c>
      <c r="D45" s="133">
        <v>11</v>
      </c>
      <c r="E45" s="133" t="s">
        <v>233</v>
      </c>
      <c r="F45" s="133" t="s">
        <v>70</v>
      </c>
      <c r="G45" s="133" t="s">
        <v>1018</v>
      </c>
      <c r="H45" s="133" t="s">
        <v>164</v>
      </c>
      <c r="I45" s="254">
        <f>I46</f>
        <v>-30</v>
      </c>
      <c r="J45" s="235">
        <v>1768804.76</v>
      </c>
      <c r="K45" s="235">
        <v>1768804.76</v>
      </c>
      <c r="L45" s="403">
        <v>1768804.76</v>
      </c>
      <c r="M45" s="403">
        <v>1768804.76</v>
      </c>
    </row>
    <row r="46" spans="1:13" ht="63">
      <c r="A46" s="221" t="s">
        <v>1015</v>
      </c>
      <c r="B46" s="133" t="s">
        <v>154</v>
      </c>
      <c r="C46" s="133" t="s">
        <v>316</v>
      </c>
      <c r="D46" s="133">
        <v>11</v>
      </c>
      <c r="E46" s="133" t="s">
        <v>233</v>
      </c>
      <c r="F46" s="133" t="s">
        <v>70</v>
      </c>
      <c r="G46" s="133" t="s">
        <v>1018</v>
      </c>
      <c r="H46" s="133" t="s">
        <v>165</v>
      </c>
      <c r="I46" s="164">
        <v>-30</v>
      </c>
      <c r="J46" s="211">
        <v>80080</v>
      </c>
      <c r="K46" s="235">
        <v>72872.54</v>
      </c>
      <c r="L46" s="418">
        <v>80080</v>
      </c>
      <c r="M46" s="403">
        <v>72872.54</v>
      </c>
    </row>
    <row r="47" spans="1:13" ht="47.25">
      <c r="A47" s="221" t="s">
        <v>1017</v>
      </c>
      <c r="B47" s="133" t="s">
        <v>154</v>
      </c>
      <c r="C47" s="133" t="s">
        <v>316</v>
      </c>
      <c r="D47" s="133">
        <v>11</v>
      </c>
      <c r="E47" s="133" t="s">
        <v>233</v>
      </c>
      <c r="F47" s="133" t="s">
        <v>70</v>
      </c>
      <c r="G47" s="133" t="s">
        <v>1018</v>
      </c>
      <c r="H47" s="133" t="s">
        <v>166</v>
      </c>
      <c r="I47" s="137" t="e">
        <f>I51+I62</f>
        <v>#REF!</v>
      </c>
      <c r="J47" s="138"/>
      <c r="K47" s="138"/>
      <c r="L47" s="417"/>
      <c r="M47" s="417"/>
    </row>
    <row r="48" spans="1:13" ht="78.75">
      <c r="A48" s="221" t="s">
        <v>1035</v>
      </c>
      <c r="B48" s="133" t="s">
        <v>154</v>
      </c>
      <c r="C48" s="133" t="s">
        <v>316</v>
      </c>
      <c r="D48" s="133" t="s">
        <v>163</v>
      </c>
      <c r="E48" s="133" t="s">
        <v>119</v>
      </c>
      <c r="F48" s="133" t="s">
        <v>499</v>
      </c>
      <c r="G48" s="133" t="s">
        <v>1034</v>
      </c>
      <c r="H48" s="133" t="s">
        <v>165</v>
      </c>
      <c r="I48" s="137"/>
      <c r="J48" s="138"/>
      <c r="K48" s="138"/>
      <c r="L48" s="417"/>
      <c r="M48" s="417"/>
    </row>
    <row r="49" spans="1:13" ht="31.5">
      <c r="A49" s="234" t="s">
        <v>95</v>
      </c>
      <c r="B49" s="23" t="s">
        <v>154</v>
      </c>
      <c r="C49" s="23" t="s">
        <v>96</v>
      </c>
      <c r="D49" s="23"/>
      <c r="E49" s="23"/>
      <c r="F49" s="23"/>
      <c r="G49" s="23"/>
      <c r="H49" s="23"/>
      <c r="I49" s="137"/>
      <c r="J49" s="157">
        <f aca="true" t="shared" si="0" ref="J49:M50">J50</f>
        <v>350000</v>
      </c>
      <c r="K49" s="157">
        <f t="shared" si="0"/>
        <v>350000</v>
      </c>
      <c r="L49" s="397">
        <f t="shared" si="0"/>
        <v>350000</v>
      </c>
      <c r="M49" s="397">
        <f t="shared" si="0"/>
        <v>350000</v>
      </c>
    </row>
    <row r="50" spans="1:13" ht="51" customHeight="1">
      <c r="A50" s="234" t="s">
        <v>251</v>
      </c>
      <c r="B50" s="23" t="s">
        <v>154</v>
      </c>
      <c r="C50" s="23" t="s">
        <v>97</v>
      </c>
      <c r="D50" s="23"/>
      <c r="E50" s="23"/>
      <c r="F50" s="23"/>
      <c r="G50" s="23"/>
      <c r="H50" s="23"/>
      <c r="I50" s="85"/>
      <c r="J50" s="157">
        <f t="shared" si="0"/>
        <v>350000</v>
      </c>
      <c r="K50" s="157">
        <f t="shared" si="0"/>
        <v>350000</v>
      </c>
      <c r="L50" s="397">
        <f t="shared" si="0"/>
        <v>350000</v>
      </c>
      <c r="M50" s="397">
        <f t="shared" si="0"/>
        <v>350000</v>
      </c>
    </row>
    <row r="51" spans="1:13" ht="63">
      <c r="A51" s="64" t="s">
        <v>598</v>
      </c>
      <c r="B51" s="22" t="s">
        <v>154</v>
      </c>
      <c r="C51" s="22" t="s">
        <v>97</v>
      </c>
      <c r="D51" s="22">
        <v>11</v>
      </c>
      <c r="E51" s="22" t="s">
        <v>69</v>
      </c>
      <c r="F51" s="22" t="s">
        <v>120</v>
      </c>
      <c r="G51" s="22" t="s">
        <v>503</v>
      </c>
      <c r="H51" s="22" t="s">
        <v>165</v>
      </c>
      <c r="I51" s="70" t="e">
        <f>I52+#REF!+#REF!+#REF!</f>
        <v>#REF!</v>
      </c>
      <c r="J51" s="135">
        <v>350000</v>
      </c>
      <c r="K51" s="135">
        <v>350000</v>
      </c>
      <c r="L51" s="399">
        <v>350000</v>
      </c>
      <c r="M51" s="399">
        <v>350000</v>
      </c>
    </row>
    <row r="52" spans="1:13" ht="15.75">
      <c r="A52" s="234" t="s">
        <v>98</v>
      </c>
      <c r="B52" s="23" t="s">
        <v>154</v>
      </c>
      <c r="C52" s="23" t="s">
        <v>99</v>
      </c>
      <c r="D52" s="23"/>
      <c r="E52" s="23"/>
      <c r="F52" s="23"/>
      <c r="G52" s="23"/>
      <c r="H52" s="23"/>
      <c r="I52" s="86">
        <v>-71.6</v>
      </c>
      <c r="J52" s="240">
        <f>J53+J56+J70</f>
        <v>8939928.040000001</v>
      </c>
      <c r="K52" s="240">
        <f>K53+K56+K70</f>
        <v>8869928.040000001</v>
      </c>
      <c r="L52" s="416">
        <f>L53+L56+L70</f>
        <v>8960576.8</v>
      </c>
      <c r="M52" s="416">
        <f>M53+M56+M70</f>
        <v>8890576.8</v>
      </c>
    </row>
    <row r="53" spans="1:13" ht="25.5" customHeight="1">
      <c r="A53" s="234" t="s">
        <v>686</v>
      </c>
      <c r="B53" s="23" t="s">
        <v>154</v>
      </c>
      <c r="C53" s="23" t="s">
        <v>685</v>
      </c>
      <c r="D53" s="23"/>
      <c r="E53" s="23"/>
      <c r="F53" s="23"/>
      <c r="G53" s="23"/>
      <c r="H53" s="23"/>
      <c r="I53" s="86"/>
      <c r="J53" s="240">
        <f>J54+J55</f>
        <v>22290.24</v>
      </c>
      <c r="K53" s="240">
        <f>K54+K55</f>
        <v>22290.24</v>
      </c>
      <c r="L53" s="416">
        <f>L54+L55</f>
        <v>42939</v>
      </c>
      <c r="M53" s="416">
        <f>M54+M55</f>
        <v>42939</v>
      </c>
    </row>
    <row r="54" spans="1:13" ht="94.5">
      <c r="A54" s="221" t="s">
        <v>1544</v>
      </c>
      <c r="B54" s="133" t="s">
        <v>154</v>
      </c>
      <c r="C54" s="133" t="s">
        <v>685</v>
      </c>
      <c r="D54" s="133" t="s">
        <v>163</v>
      </c>
      <c r="E54" s="133" t="s">
        <v>119</v>
      </c>
      <c r="F54" s="133" t="s">
        <v>499</v>
      </c>
      <c r="G54" s="133" t="s">
        <v>687</v>
      </c>
      <c r="H54" s="133" t="s">
        <v>165</v>
      </c>
      <c r="I54" s="164"/>
      <c r="J54" s="138">
        <v>22290.24</v>
      </c>
      <c r="K54" s="138">
        <v>22290.24</v>
      </c>
      <c r="L54" s="417">
        <v>42939</v>
      </c>
      <c r="M54" s="417">
        <v>42939</v>
      </c>
    </row>
    <row r="55" spans="1:13" ht="157.5">
      <c r="A55" s="221" t="s">
        <v>611</v>
      </c>
      <c r="B55" s="133" t="s">
        <v>154</v>
      </c>
      <c r="C55" s="133" t="s">
        <v>685</v>
      </c>
      <c r="D55" s="133" t="s">
        <v>163</v>
      </c>
      <c r="E55" s="133" t="s">
        <v>119</v>
      </c>
      <c r="F55" s="133" t="s">
        <v>499</v>
      </c>
      <c r="G55" s="133" t="s">
        <v>746</v>
      </c>
      <c r="H55" s="133" t="s">
        <v>165</v>
      </c>
      <c r="I55" s="164"/>
      <c r="J55" s="138">
        <v>0</v>
      </c>
      <c r="K55" s="138">
        <v>0</v>
      </c>
      <c r="L55" s="417">
        <v>0</v>
      </c>
      <c r="M55" s="417">
        <v>0</v>
      </c>
    </row>
    <row r="56" spans="1:13" ht="29.25" customHeight="1">
      <c r="A56" s="234" t="s">
        <v>56</v>
      </c>
      <c r="B56" s="23" t="s">
        <v>154</v>
      </c>
      <c r="C56" s="23" t="s">
        <v>100</v>
      </c>
      <c r="D56" s="23"/>
      <c r="E56" s="23"/>
      <c r="F56" s="23"/>
      <c r="G56" s="23"/>
      <c r="H56" s="23"/>
      <c r="I56" s="86"/>
      <c r="J56" s="157">
        <f>SUM(J57:J69)</f>
        <v>8159637.800000001</v>
      </c>
      <c r="K56" s="157">
        <f>SUM(K57:K69)</f>
        <v>8159637.800000001</v>
      </c>
      <c r="L56" s="397">
        <f>SUM(L57:L69)</f>
        <v>8159637.800000001</v>
      </c>
      <c r="M56" s="397">
        <f>SUM(M57:M69)</f>
        <v>8159637.800000001</v>
      </c>
    </row>
    <row r="57" spans="1:13" ht="32.25" customHeight="1">
      <c r="A57" s="266" t="s">
        <v>905</v>
      </c>
      <c r="B57" s="22" t="s">
        <v>154</v>
      </c>
      <c r="C57" s="22" t="s">
        <v>100</v>
      </c>
      <c r="D57" s="22" t="s">
        <v>242</v>
      </c>
      <c r="E57" s="22" t="s">
        <v>69</v>
      </c>
      <c r="F57" s="22" t="s">
        <v>70</v>
      </c>
      <c r="G57" s="22" t="s">
        <v>504</v>
      </c>
      <c r="H57" s="22" t="s">
        <v>165</v>
      </c>
      <c r="I57" s="86"/>
      <c r="J57" s="135">
        <v>3105606.06</v>
      </c>
      <c r="K57" s="135">
        <v>3105606.06</v>
      </c>
      <c r="L57" s="399">
        <v>3105606.06</v>
      </c>
      <c r="M57" s="399">
        <v>3105606.06</v>
      </c>
    </row>
    <row r="58" spans="1:13" ht="48.75" customHeight="1">
      <c r="A58" s="266" t="s">
        <v>906</v>
      </c>
      <c r="B58" s="22" t="s">
        <v>154</v>
      </c>
      <c r="C58" s="22" t="s">
        <v>100</v>
      </c>
      <c r="D58" s="22" t="s">
        <v>242</v>
      </c>
      <c r="E58" s="22" t="s">
        <v>69</v>
      </c>
      <c r="F58" s="22" t="s">
        <v>70</v>
      </c>
      <c r="G58" s="22" t="s">
        <v>952</v>
      </c>
      <c r="H58" s="22" t="s">
        <v>165</v>
      </c>
      <c r="I58" s="86"/>
      <c r="J58" s="135">
        <v>4844031.74</v>
      </c>
      <c r="K58" s="135">
        <v>4844031.74</v>
      </c>
      <c r="L58" s="399">
        <v>4844031.74</v>
      </c>
      <c r="M58" s="399">
        <v>4844031.74</v>
      </c>
    </row>
    <row r="59" spans="1:13" ht="51" customHeight="1">
      <c r="A59" s="266" t="s">
        <v>1246</v>
      </c>
      <c r="B59" s="22" t="s">
        <v>154</v>
      </c>
      <c r="C59" s="22" t="s">
        <v>100</v>
      </c>
      <c r="D59" s="22" t="s">
        <v>242</v>
      </c>
      <c r="E59" s="22" t="s">
        <v>69</v>
      </c>
      <c r="F59" s="22" t="s">
        <v>70</v>
      </c>
      <c r="G59" s="22" t="s">
        <v>952</v>
      </c>
      <c r="H59" s="22" t="s">
        <v>974</v>
      </c>
      <c r="I59" s="86"/>
      <c r="J59" s="135">
        <v>0</v>
      </c>
      <c r="K59" s="135">
        <v>0</v>
      </c>
      <c r="L59" s="399">
        <v>0</v>
      </c>
      <c r="M59" s="399">
        <v>0</v>
      </c>
    </row>
    <row r="60" spans="1:13" ht="51" customHeight="1">
      <c r="A60" s="266" t="s">
        <v>922</v>
      </c>
      <c r="B60" s="22" t="s">
        <v>154</v>
      </c>
      <c r="C60" s="22" t="s">
        <v>100</v>
      </c>
      <c r="D60" s="22" t="s">
        <v>242</v>
      </c>
      <c r="E60" s="22" t="s">
        <v>69</v>
      </c>
      <c r="F60" s="22" t="s">
        <v>70</v>
      </c>
      <c r="G60" s="22" t="s">
        <v>953</v>
      </c>
      <c r="H60" s="22" t="s">
        <v>165</v>
      </c>
      <c r="I60" s="86"/>
      <c r="J60" s="135">
        <v>0</v>
      </c>
      <c r="K60" s="135">
        <v>0</v>
      </c>
      <c r="L60" s="399">
        <v>0</v>
      </c>
      <c r="M60" s="399">
        <v>0</v>
      </c>
    </row>
    <row r="61" spans="1:13" ht="63">
      <c r="A61" s="266" t="s">
        <v>989</v>
      </c>
      <c r="B61" s="22" t="s">
        <v>154</v>
      </c>
      <c r="C61" s="22" t="s">
        <v>100</v>
      </c>
      <c r="D61" s="22" t="s">
        <v>242</v>
      </c>
      <c r="E61" s="22" t="s">
        <v>69</v>
      </c>
      <c r="F61" s="22" t="s">
        <v>70</v>
      </c>
      <c r="G61" s="22" t="s">
        <v>954</v>
      </c>
      <c r="H61" s="22" t="s">
        <v>165</v>
      </c>
      <c r="I61" s="86"/>
      <c r="J61" s="135">
        <v>140000</v>
      </c>
      <c r="K61" s="135">
        <v>140000</v>
      </c>
      <c r="L61" s="399">
        <v>140000</v>
      </c>
      <c r="M61" s="399">
        <v>140000</v>
      </c>
    </row>
    <row r="62" spans="1:13" ht="78" customHeight="1">
      <c r="A62" s="266" t="s">
        <v>1226</v>
      </c>
      <c r="B62" s="22" t="s">
        <v>154</v>
      </c>
      <c r="C62" s="22" t="s">
        <v>100</v>
      </c>
      <c r="D62" s="22" t="s">
        <v>242</v>
      </c>
      <c r="E62" s="22" t="s">
        <v>69</v>
      </c>
      <c r="F62" s="22" t="s">
        <v>70</v>
      </c>
      <c r="G62" s="22" t="s">
        <v>1228</v>
      </c>
      <c r="H62" s="22" t="s">
        <v>165</v>
      </c>
      <c r="I62" s="70">
        <f>SUM(I63:I66)</f>
        <v>-456</v>
      </c>
      <c r="J62" s="97"/>
      <c r="K62" s="97"/>
      <c r="L62" s="402"/>
      <c r="M62" s="402"/>
    </row>
    <row r="63" spans="1:13" ht="78.75" customHeight="1">
      <c r="A63" s="248" t="s">
        <v>753</v>
      </c>
      <c r="B63" s="133" t="s">
        <v>154</v>
      </c>
      <c r="C63" s="133" t="s">
        <v>100</v>
      </c>
      <c r="D63" s="133" t="s">
        <v>242</v>
      </c>
      <c r="E63" s="133" t="s">
        <v>69</v>
      </c>
      <c r="F63" s="133" t="s">
        <v>70</v>
      </c>
      <c r="G63" s="133" t="s">
        <v>752</v>
      </c>
      <c r="H63" s="133" t="s">
        <v>53</v>
      </c>
      <c r="I63" s="164">
        <v>-456</v>
      </c>
      <c r="J63" s="135">
        <v>0</v>
      </c>
      <c r="K63" s="135">
        <v>0</v>
      </c>
      <c r="L63" s="399">
        <v>0</v>
      </c>
      <c r="M63" s="399">
        <v>0</v>
      </c>
    </row>
    <row r="64" spans="1:13" ht="36.75" customHeight="1">
      <c r="A64" s="248" t="s">
        <v>907</v>
      </c>
      <c r="B64" s="133" t="s">
        <v>154</v>
      </c>
      <c r="C64" s="133" t="s">
        <v>100</v>
      </c>
      <c r="D64" s="133" t="s">
        <v>242</v>
      </c>
      <c r="E64" s="133" t="s">
        <v>60</v>
      </c>
      <c r="F64" s="133" t="s">
        <v>70</v>
      </c>
      <c r="G64" s="133" t="s">
        <v>633</v>
      </c>
      <c r="H64" s="133" t="s">
        <v>165</v>
      </c>
      <c r="I64" s="164"/>
      <c r="J64" s="211">
        <v>50000</v>
      </c>
      <c r="K64" s="211">
        <v>50000</v>
      </c>
      <c r="L64" s="418">
        <v>50000</v>
      </c>
      <c r="M64" s="418">
        <v>50000</v>
      </c>
    </row>
    <row r="65" spans="1:13" ht="51.75" customHeight="1">
      <c r="A65" s="248" t="s">
        <v>1135</v>
      </c>
      <c r="B65" s="133" t="s">
        <v>154</v>
      </c>
      <c r="C65" s="133" t="s">
        <v>100</v>
      </c>
      <c r="D65" s="133" t="s">
        <v>242</v>
      </c>
      <c r="E65" s="133" t="s">
        <v>233</v>
      </c>
      <c r="F65" s="133" t="s">
        <v>70</v>
      </c>
      <c r="G65" s="133" t="s">
        <v>1137</v>
      </c>
      <c r="H65" s="133" t="s">
        <v>165</v>
      </c>
      <c r="I65" s="164"/>
      <c r="J65" s="135"/>
      <c r="K65" s="135"/>
      <c r="L65" s="399"/>
      <c r="M65" s="399"/>
    </row>
    <row r="66" spans="1:13" ht="97.5" customHeight="1">
      <c r="A66" s="248" t="s">
        <v>1136</v>
      </c>
      <c r="B66" s="133" t="s">
        <v>154</v>
      </c>
      <c r="C66" s="133" t="s">
        <v>100</v>
      </c>
      <c r="D66" s="133" t="s">
        <v>242</v>
      </c>
      <c r="E66" s="133" t="s">
        <v>233</v>
      </c>
      <c r="F66" s="133" t="s">
        <v>70</v>
      </c>
      <c r="G66" s="133" t="s">
        <v>1138</v>
      </c>
      <c r="H66" s="133" t="s">
        <v>165</v>
      </c>
      <c r="I66" s="164"/>
      <c r="J66" s="245">
        <v>20000</v>
      </c>
      <c r="K66" s="245">
        <v>20000</v>
      </c>
      <c r="L66" s="419">
        <v>20000</v>
      </c>
      <c r="M66" s="419">
        <v>20000</v>
      </c>
    </row>
    <row r="67" spans="1:13" ht="96" customHeight="1">
      <c r="A67" s="248" t="s">
        <v>1022</v>
      </c>
      <c r="B67" s="133" t="s">
        <v>154</v>
      </c>
      <c r="C67" s="133" t="s">
        <v>100</v>
      </c>
      <c r="D67" s="133" t="s">
        <v>242</v>
      </c>
      <c r="E67" s="133" t="s">
        <v>69</v>
      </c>
      <c r="F67" s="133" t="s">
        <v>70</v>
      </c>
      <c r="G67" s="133" t="s">
        <v>1021</v>
      </c>
      <c r="H67" s="133" t="s">
        <v>165</v>
      </c>
      <c r="I67" s="164"/>
      <c r="J67" s="135"/>
      <c r="K67" s="135"/>
      <c r="L67" s="399"/>
      <c r="M67" s="399"/>
    </row>
    <row r="68" spans="1:13" ht="94.5">
      <c r="A68" s="248" t="s">
        <v>1025</v>
      </c>
      <c r="B68" s="133" t="s">
        <v>154</v>
      </c>
      <c r="C68" s="133" t="s">
        <v>100</v>
      </c>
      <c r="D68" s="133" t="s">
        <v>242</v>
      </c>
      <c r="E68" s="133" t="s">
        <v>69</v>
      </c>
      <c r="F68" s="133" t="s">
        <v>70</v>
      </c>
      <c r="G68" s="133" t="s">
        <v>1021</v>
      </c>
      <c r="H68" s="133" t="s">
        <v>165</v>
      </c>
      <c r="I68" s="164"/>
      <c r="J68" s="135"/>
      <c r="K68" s="135"/>
      <c r="L68" s="399"/>
      <c r="M68" s="399"/>
    </row>
    <row r="69" spans="1:13" ht="110.25">
      <c r="A69" s="266" t="s">
        <v>1251</v>
      </c>
      <c r="B69" s="22" t="s">
        <v>154</v>
      </c>
      <c r="C69" s="22" t="s">
        <v>100</v>
      </c>
      <c r="D69" s="22" t="s">
        <v>242</v>
      </c>
      <c r="E69" s="22" t="s">
        <v>69</v>
      </c>
      <c r="F69" s="22" t="s">
        <v>70</v>
      </c>
      <c r="G69" s="22" t="s">
        <v>1247</v>
      </c>
      <c r="H69" s="22" t="s">
        <v>974</v>
      </c>
      <c r="I69" s="24" t="e">
        <f>#REF!+I75</f>
        <v>#REF!</v>
      </c>
      <c r="J69" s="97"/>
      <c r="K69" s="97"/>
      <c r="L69" s="402"/>
      <c r="M69" s="402"/>
    </row>
    <row r="70" spans="1:13" ht="15.75">
      <c r="A70" s="234" t="s">
        <v>101</v>
      </c>
      <c r="B70" s="23" t="s">
        <v>154</v>
      </c>
      <c r="C70" s="23" t="s">
        <v>102</v>
      </c>
      <c r="D70" s="23"/>
      <c r="E70" s="23"/>
      <c r="F70" s="23"/>
      <c r="G70" s="23"/>
      <c r="H70" s="23"/>
      <c r="I70" s="89"/>
      <c r="J70" s="157">
        <f>SUM(J71:J78)</f>
        <v>758000</v>
      </c>
      <c r="K70" s="157">
        <f>SUM(K71:K78)</f>
        <v>688000</v>
      </c>
      <c r="L70" s="397">
        <f>SUM(L71:L78)</f>
        <v>758000</v>
      </c>
      <c r="M70" s="397">
        <f>SUM(M71:M78)</f>
        <v>688000</v>
      </c>
    </row>
    <row r="71" spans="1:13" ht="78.75" customHeight="1">
      <c r="A71" s="154" t="s">
        <v>590</v>
      </c>
      <c r="B71" s="22" t="s">
        <v>154</v>
      </c>
      <c r="C71" s="22" t="s">
        <v>102</v>
      </c>
      <c r="D71" s="22" t="s">
        <v>70</v>
      </c>
      <c r="E71" s="22" t="s">
        <v>60</v>
      </c>
      <c r="F71" s="22" t="s">
        <v>70</v>
      </c>
      <c r="G71" s="22" t="s">
        <v>505</v>
      </c>
      <c r="H71" s="22" t="s">
        <v>165</v>
      </c>
      <c r="I71" s="89"/>
      <c r="J71" s="135">
        <v>300000</v>
      </c>
      <c r="K71" s="135">
        <v>300000</v>
      </c>
      <c r="L71" s="399">
        <v>300000</v>
      </c>
      <c r="M71" s="399">
        <v>300000</v>
      </c>
    </row>
    <row r="72" spans="1:13" ht="47.25">
      <c r="A72" s="64" t="s">
        <v>613</v>
      </c>
      <c r="B72" s="22" t="s">
        <v>154</v>
      </c>
      <c r="C72" s="22" t="s">
        <v>102</v>
      </c>
      <c r="D72" s="22" t="s">
        <v>57</v>
      </c>
      <c r="E72" s="22" t="s">
        <v>69</v>
      </c>
      <c r="F72" s="22" t="s">
        <v>70</v>
      </c>
      <c r="G72" s="22" t="s">
        <v>506</v>
      </c>
      <c r="H72" s="22" t="s">
        <v>165</v>
      </c>
      <c r="I72" s="89"/>
      <c r="J72" s="235">
        <v>10000</v>
      </c>
      <c r="K72" s="235">
        <v>10000</v>
      </c>
      <c r="L72" s="403">
        <v>10000</v>
      </c>
      <c r="M72" s="403">
        <v>10000</v>
      </c>
    </row>
    <row r="73" spans="1:13" ht="52.5" customHeight="1">
      <c r="A73" s="63" t="s">
        <v>1387</v>
      </c>
      <c r="B73" s="22" t="s">
        <v>154</v>
      </c>
      <c r="C73" s="22" t="s">
        <v>102</v>
      </c>
      <c r="D73" s="22" t="s">
        <v>57</v>
      </c>
      <c r="E73" s="22" t="s">
        <v>69</v>
      </c>
      <c r="F73" s="22" t="s">
        <v>70</v>
      </c>
      <c r="G73" s="22" t="s">
        <v>507</v>
      </c>
      <c r="H73" s="22" t="s">
        <v>165</v>
      </c>
      <c r="I73" s="89"/>
      <c r="J73" s="235">
        <v>20000</v>
      </c>
      <c r="K73" s="235">
        <v>20000</v>
      </c>
      <c r="L73" s="403">
        <v>20000</v>
      </c>
      <c r="M73" s="403">
        <v>20000</v>
      </c>
    </row>
    <row r="74" spans="1:13" ht="63">
      <c r="A74" s="64" t="s">
        <v>601</v>
      </c>
      <c r="B74" s="22" t="s">
        <v>154</v>
      </c>
      <c r="C74" s="22" t="s">
        <v>102</v>
      </c>
      <c r="D74" s="22" t="s">
        <v>57</v>
      </c>
      <c r="E74" s="22" t="s">
        <v>69</v>
      </c>
      <c r="F74" s="22" t="s">
        <v>70</v>
      </c>
      <c r="G74" s="22" t="s">
        <v>508</v>
      </c>
      <c r="H74" s="22" t="s">
        <v>165</v>
      </c>
      <c r="I74" s="89"/>
      <c r="J74" s="135"/>
      <c r="K74" s="135"/>
      <c r="L74" s="399"/>
      <c r="M74" s="399"/>
    </row>
    <row r="75" spans="1:13" ht="47.25">
      <c r="A75" s="64" t="s">
        <v>627</v>
      </c>
      <c r="B75" s="22" t="s">
        <v>154</v>
      </c>
      <c r="C75" s="22" t="s">
        <v>102</v>
      </c>
      <c r="D75" s="22" t="s">
        <v>57</v>
      </c>
      <c r="E75" s="22" t="s">
        <v>69</v>
      </c>
      <c r="F75" s="22" t="s">
        <v>120</v>
      </c>
      <c r="G75" s="22" t="s">
        <v>626</v>
      </c>
      <c r="H75" s="22" t="s">
        <v>166</v>
      </c>
      <c r="I75" s="24" t="e">
        <f>I76+#REF!+#REF!+#REF!+#REF!+#REF!</f>
        <v>#REF!</v>
      </c>
      <c r="J75" s="135">
        <v>258000</v>
      </c>
      <c r="K75" s="135">
        <v>258000</v>
      </c>
      <c r="L75" s="399">
        <v>258000</v>
      </c>
      <c r="M75" s="399">
        <v>258000</v>
      </c>
    </row>
    <row r="76" spans="1:13" ht="126" customHeight="1">
      <c r="A76" s="63" t="s">
        <v>1388</v>
      </c>
      <c r="B76" s="22" t="s">
        <v>154</v>
      </c>
      <c r="C76" s="22" t="s">
        <v>102</v>
      </c>
      <c r="D76" s="22" t="s">
        <v>57</v>
      </c>
      <c r="E76" s="22" t="s">
        <v>69</v>
      </c>
      <c r="F76" s="22" t="s">
        <v>120</v>
      </c>
      <c r="G76" s="22" t="s">
        <v>955</v>
      </c>
      <c r="H76" s="22" t="s">
        <v>166</v>
      </c>
      <c r="I76" s="86">
        <v>-220</v>
      </c>
      <c r="J76" s="135">
        <v>170000</v>
      </c>
      <c r="K76" s="135">
        <v>100000</v>
      </c>
      <c r="L76" s="399">
        <v>170000</v>
      </c>
      <c r="M76" s="399">
        <v>100000</v>
      </c>
    </row>
    <row r="77" spans="1:13" ht="78.75" customHeight="1">
      <c r="A77" s="64" t="s">
        <v>1252</v>
      </c>
      <c r="B77" s="22" t="s">
        <v>154</v>
      </c>
      <c r="C77" s="22" t="s">
        <v>102</v>
      </c>
      <c r="D77" s="22" t="s">
        <v>57</v>
      </c>
      <c r="E77" s="22" t="s">
        <v>60</v>
      </c>
      <c r="F77" s="22" t="s">
        <v>70</v>
      </c>
      <c r="G77" s="22" t="s">
        <v>1248</v>
      </c>
      <c r="H77" s="22" t="s">
        <v>165</v>
      </c>
      <c r="I77" s="86"/>
      <c r="J77" s="97">
        <v>0</v>
      </c>
      <c r="K77" s="97">
        <v>0</v>
      </c>
      <c r="L77" s="402">
        <v>0</v>
      </c>
      <c r="M77" s="402">
        <v>0</v>
      </c>
    </row>
    <row r="78" spans="1:13" ht="94.5">
      <c r="A78" s="64" t="s">
        <v>1253</v>
      </c>
      <c r="B78" s="22" t="s">
        <v>154</v>
      </c>
      <c r="C78" s="22" t="s">
        <v>102</v>
      </c>
      <c r="D78" s="22" t="s">
        <v>57</v>
      </c>
      <c r="E78" s="22" t="s">
        <v>60</v>
      </c>
      <c r="F78" s="22" t="s">
        <v>70</v>
      </c>
      <c r="G78" s="22" t="s">
        <v>1249</v>
      </c>
      <c r="H78" s="22" t="s">
        <v>165</v>
      </c>
      <c r="I78" s="24" t="e">
        <f>I81+#REF!+#REF!+I85+I87+#REF!</f>
        <v>#REF!</v>
      </c>
      <c r="J78" s="97">
        <v>0</v>
      </c>
      <c r="K78" s="97">
        <v>0</v>
      </c>
      <c r="L78" s="402">
        <v>0</v>
      </c>
      <c r="M78" s="402">
        <v>0</v>
      </c>
    </row>
    <row r="79" spans="1:13" ht="19.5" customHeight="1">
      <c r="A79" s="234" t="s">
        <v>37</v>
      </c>
      <c r="B79" s="23" t="s">
        <v>154</v>
      </c>
      <c r="C79" s="23" t="s">
        <v>38</v>
      </c>
      <c r="D79" s="23"/>
      <c r="E79" s="23"/>
      <c r="F79" s="23"/>
      <c r="G79" s="23"/>
      <c r="H79" s="23"/>
      <c r="I79" s="86"/>
      <c r="J79" s="24">
        <f>J80+J86+J89</f>
        <v>4326496.82</v>
      </c>
      <c r="K79" s="24">
        <f>K80+K86+K89</f>
        <v>4256812.07</v>
      </c>
      <c r="L79" s="414">
        <f>L80+L86+L89</f>
        <v>4326496.82</v>
      </c>
      <c r="M79" s="414">
        <f>M80+M86+M89</f>
        <v>4256812.07</v>
      </c>
    </row>
    <row r="80" spans="1:13" ht="19.5" customHeight="1">
      <c r="A80" s="236" t="s">
        <v>134</v>
      </c>
      <c r="B80" s="30">
        <v>900</v>
      </c>
      <c r="C80" s="31" t="s">
        <v>135</v>
      </c>
      <c r="D80" s="31"/>
      <c r="E80" s="31"/>
      <c r="F80" s="31"/>
      <c r="G80" s="31"/>
      <c r="H80" s="31"/>
      <c r="I80" s="86"/>
      <c r="J80" s="251">
        <f>SUM(J81:J85)</f>
        <v>2978103.62</v>
      </c>
      <c r="K80" s="251">
        <f>SUM(K81:K85)</f>
        <v>2978103.62</v>
      </c>
      <c r="L80" s="420">
        <f>SUM(L81:L85)</f>
        <v>2978103.62</v>
      </c>
      <c r="M80" s="420">
        <f>SUM(M81:M85)</f>
        <v>2978103.62</v>
      </c>
    </row>
    <row r="81" spans="1:13" ht="47.25">
      <c r="A81" s="64" t="s">
        <v>645</v>
      </c>
      <c r="B81" s="67">
        <v>900</v>
      </c>
      <c r="C81" s="68" t="s">
        <v>135</v>
      </c>
      <c r="D81" s="68" t="s">
        <v>61</v>
      </c>
      <c r="E81" s="68" t="s">
        <v>144</v>
      </c>
      <c r="F81" s="68" t="s">
        <v>70</v>
      </c>
      <c r="G81" s="68" t="s">
        <v>680</v>
      </c>
      <c r="H81" s="68" t="s">
        <v>165</v>
      </c>
      <c r="I81" s="86"/>
      <c r="J81" s="250">
        <v>1235573.6</v>
      </c>
      <c r="K81" s="250">
        <v>1235573.6</v>
      </c>
      <c r="L81" s="421">
        <v>1235573.6</v>
      </c>
      <c r="M81" s="421">
        <v>1235573.6</v>
      </c>
    </row>
    <row r="82" spans="1:13" ht="63">
      <c r="A82" s="64" t="s">
        <v>1058</v>
      </c>
      <c r="B82" s="67">
        <v>900</v>
      </c>
      <c r="C82" s="68" t="s">
        <v>135</v>
      </c>
      <c r="D82" s="68" t="s">
        <v>61</v>
      </c>
      <c r="E82" s="68" t="s">
        <v>144</v>
      </c>
      <c r="F82" s="68" t="s">
        <v>70</v>
      </c>
      <c r="G82" s="68" t="s">
        <v>1057</v>
      </c>
      <c r="H82" s="68" t="s">
        <v>165</v>
      </c>
      <c r="I82" s="86"/>
      <c r="J82" s="250">
        <v>1546853.1</v>
      </c>
      <c r="K82" s="250">
        <v>1546853.1</v>
      </c>
      <c r="L82" s="421">
        <v>1546853.1</v>
      </c>
      <c r="M82" s="421">
        <v>1546853.1</v>
      </c>
    </row>
    <row r="83" spans="1:13" ht="62.25" customHeight="1">
      <c r="A83" s="263" t="s">
        <v>969</v>
      </c>
      <c r="B83" s="67">
        <v>900</v>
      </c>
      <c r="C83" s="68" t="s">
        <v>135</v>
      </c>
      <c r="D83" s="68" t="s">
        <v>61</v>
      </c>
      <c r="E83" s="68" t="s">
        <v>971</v>
      </c>
      <c r="F83" s="68" t="s">
        <v>70</v>
      </c>
      <c r="G83" s="68" t="s">
        <v>972</v>
      </c>
      <c r="H83" s="68" t="s">
        <v>165</v>
      </c>
      <c r="I83" s="86"/>
      <c r="J83" s="250"/>
      <c r="K83" s="250"/>
      <c r="L83" s="421"/>
      <c r="M83" s="421"/>
    </row>
    <row r="84" spans="1:13" ht="78.75">
      <c r="A84" s="263" t="s">
        <v>1063</v>
      </c>
      <c r="B84" s="67">
        <v>900</v>
      </c>
      <c r="C84" s="68" t="s">
        <v>135</v>
      </c>
      <c r="D84" s="68" t="s">
        <v>61</v>
      </c>
      <c r="E84" s="68" t="s">
        <v>144</v>
      </c>
      <c r="F84" s="68" t="s">
        <v>70</v>
      </c>
      <c r="G84" s="68" t="s">
        <v>1133</v>
      </c>
      <c r="H84" s="68" t="s">
        <v>166</v>
      </c>
      <c r="I84" s="88" t="e">
        <f>#REF!+#REF!+#REF!+I85</f>
        <v>#REF!</v>
      </c>
      <c r="J84" s="250">
        <v>195676.92</v>
      </c>
      <c r="K84" s="250">
        <v>195676.92</v>
      </c>
      <c r="L84" s="421">
        <v>195676.92</v>
      </c>
      <c r="M84" s="421">
        <v>195676.92</v>
      </c>
    </row>
    <row r="85" spans="1:13" ht="47.25">
      <c r="A85" s="263" t="s">
        <v>1010</v>
      </c>
      <c r="B85" s="67">
        <v>900</v>
      </c>
      <c r="C85" s="68" t="s">
        <v>135</v>
      </c>
      <c r="D85" s="68" t="s">
        <v>61</v>
      </c>
      <c r="E85" s="68" t="s">
        <v>971</v>
      </c>
      <c r="F85" s="68" t="s">
        <v>70</v>
      </c>
      <c r="G85" s="68" t="s">
        <v>1011</v>
      </c>
      <c r="H85" s="68" t="s">
        <v>165</v>
      </c>
      <c r="I85" s="88">
        <f>I86</f>
        <v>0</v>
      </c>
      <c r="J85" s="156"/>
      <c r="K85" s="156"/>
      <c r="L85" s="422"/>
      <c r="M85" s="422"/>
    </row>
    <row r="86" spans="1:13" ht="15.75">
      <c r="A86" s="234" t="s">
        <v>136</v>
      </c>
      <c r="B86" s="23" t="s">
        <v>154</v>
      </c>
      <c r="C86" s="23" t="s">
        <v>137</v>
      </c>
      <c r="D86" s="23"/>
      <c r="E86" s="23"/>
      <c r="F86" s="23"/>
      <c r="G86" s="23"/>
      <c r="H86" s="23"/>
      <c r="I86" s="90"/>
      <c r="J86" s="157">
        <f>SUM(J87:J88)</f>
        <v>372805.06</v>
      </c>
      <c r="K86" s="157">
        <f>SUM(K87:K88)</f>
        <v>372805.06</v>
      </c>
      <c r="L86" s="397">
        <f>SUM(L87:L88)</f>
        <v>372805.06</v>
      </c>
      <c r="M86" s="397">
        <f>SUM(M87:M88)</f>
        <v>372805.06</v>
      </c>
    </row>
    <row r="87" spans="1:13" ht="51" customHeight="1">
      <c r="A87" s="64" t="s">
        <v>602</v>
      </c>
      <c r="B87" s="22" t="s">
        <v>154</v>
      </c>
      <c r="C87" s="22" t="s">
        <v>137</v>
      </c>
      <c r="D87" s="22" t="s">
        <v>61</v>
      </c>
      <c r="E87" s="22" t="s">
        <v>69</v>
      </c>
      <c r="F87" s="22" t="s">
        <v>70</v>
      </c>
      <c r="G87" s="22" t="s">
        <v>509</v>
      </c>
      <c r="H87" s="22" t="s">
        <v>165</v>
      </c>
      <c r="I87" s="90"/>
      <c r="J87" s="252">
        <v>255625.06</v>
      </c>
      <c r="K87" s="252">
        <v>255625.06</v>
      </c>
      <c r="L87" s="415">
        <v>255625.06</v>
      </c>
      <c r="M87" s="415">
        <v>255625.06</v>
      </c>
    </row>
    <row r="88" spans="1:13" ht="52.5" customHeight="1">
      <c r="A88" s="64" t="s">
        <v>610</v>
      </c>
      <c r="B88" s="22" t="s">
        <v>154</v>
      </c>
      <c r="C88" s="22" t="s">
        <v>137</v>
      </c>
      <c r="D88" s="22" t="s">
        <v>163</v>
      </c>
      <c r="E88" s="22" t="s">
        <v>119</v>
      </c>
      <c r="F88" s="22" t="s">
        <v>499</v>
      </c>
      <c r="G88" s="22" t="s">
        <v>510</v>
      </c>
      <c r="H88" s="22" t="s">
        <v>165</v>
      </c>
      <c r="I88" s="90"/>
      <c r="J88" s="135">
        <v>117180</v>
      </c>
      <c r="K88" s="135">
        <v>117180</v>
      </c>
      <c r="L88" s="399">
        <v>117180</v>
      </c>
      <c r="M88" s="399">
        <v>117180</v>
      </c>
    </row>
    <row r="89" spans="1:13" ht="15.75">
      <c r="A89" s="234" t="s">
        <v>647</v>
      </c>
      <c r="B89" s="23" t="s">
        <v>154</v>
      </c>
      <c r="C89" s="23" t="s">
        <v>646</v>
      </c>
      <c r="D89" s="23"/>
      <c r="E89" s="23"/>
      <c r="F89" s="23"/>
      <c r="G89" s="23"/>
      <c r="H89" s="23"/>
      <c r="I89" s="24">
        <f>I90</f>
        <v>-80.6</v>
      </c>
      <c r="J89" s="157">
        <f>SUM(J90:J100)</f>
        <v>975588.14</v>
      </c>
      <c r="K89" s="157">
        <f>SUM(K90:K100)</f>
        <v>905903.39</v>
      </c>
      <c r="L89" s="397">
        <f>SUM(L90:L100)</f>
        <v>975588.14</v>
      </c>
      <c r="M89" s="397">
        <f>SUM(M90:M100)</f>
        <v>905903.39</v>
      </c>
    </row>
    <row r="90" spans="1:13" ht="65.25" customHeight="1">
      <c r="A90" s="64" t="s">
        <v>665</v>
      </c>
      <c r="B90" s="22" t="s">
        <v>154</v>
      </c>
      <c r="C90" s="22" t="s">
        <v>646</v>
      </c>
      <c r="D90" s="22" t="s">
        <v>61</v>
      </c>
      <c r="E90" s="22" t="s">
        <v>60</v>
      </c>
      <c r="F90" s="22" t="s">
        <v>70</v>
      </c>
      <c r="G90" s="22" t="s">
        <v>681</v>
      </c>
      <c r="H90" s="22" t="s">
        <v>165</v>
      </c>
      <c r="I90" s="24">
        <f>SUM(I91:I100)</f>
        <v>-80.6</v>
      </c>
      <c r="J90" s="135">
        <v>261044.73</v>
      </c>
      <c r="K90" s="135">
        <v>261044.73</v>
      </c>
      <c r="L90" s="399">
        <v>261044.73</v>
      </c>
      <c r="M90" s="399">
        <v>261044.73</v>
      </c>
    </row>
    <row r="91" spans="1:13" ht="63" customHeight="1">
      <c r="A91" s="64" t="s">
        <v>652</v>
      </c>
      <c r="B91" s="22" t="s">
        <v>154</v>
      </c>
      <c r="C91" s="22" t="s">
        <v>646</v>
      </c>
      <c r="D91" s="22" t="s">
        <v>61</v>
      </c>
      <c r="E91" s="22" t="s">
        <v>60</v>
      </c>
      <c r="F91" s="22" t="s">
        <v>70</v>
      </c>
      <c r="G91" s="22" t="s">
        <v>682</v>
      </c>
      <c r="H91" s="22" t="s">
        <v>165</v>
      </c>
      <c r="I91" s="86">
        <v>-80.6</v>
      </c>
      <c r="J91" s="135">
        <v>240038.66</v>
      </c>
      <c r="K91" s="135">
        <v>240038.66</v>
      </c>
      <c r="L91" s="399">
        <v>240038.66</v>
      </c>
      <c r="M91" s="399">
        <v>240038.66</v>
      </c>
    </row>
    <row r="92" spans="1:13" ht="78.75">
      <c r="A92" s="64" t="s">
        <v>1199</v>
      </c>
      <c r="B92" s="22" t="s">
        <v>154</v>
      </c>
      <c r="C92" s="22" t="s">
        <v>646</v>
      </c>
      <c r="D92" s="22" t="s">
        <v>61</v>
      </c>
      <c r="E92" s="22" t="s">
        <v>60</v>
      </c>
      <c r="F92" s="22" t="s">
        <v>70</v>
      </c>
      <c r="G92" s="22" t="s">
        <v>682</v>
      </c>
      <c r="H92" s="22" t="s">
        <v>974</v>
      </c>
      <c r="I92" s="86"/>
      <c r="J92" s="97"/>
      <c r="K92" s="97"/>
      <c r="L92" s="402"/>
      <c r="M92" s="402"/>
    </row>
    <row r="93" spans="1:13" ht="98.25" customHeight="1">
      <c r="A93" s="64" t="s">
        <v>1213</v>
      </c>
      <c r="B93" s="22" t="s">
        <v>154</v>
      </c>
      <c r="C93" s="22" t="s">
        <v>646</v>
      </c>
      <c r="D93" s="22" t="s">
        <v>61</v>
      </c>
      <c r="E93" s="22" t="s">
        <v>60</v>
      </c>
      <c r="F93" s="22" t="s">
        <v>70</v>
      </c>
      <c r="G93" s="22" t="s">
        <v>1214</v>
      </c>
      <c r="H93" s="22" t="s">
        <v>166</v>
      </c>
      <c r="I93" s="86"/>
      <c r="J93" s="97"/>
      <c r="K93" s="97"/>
      <c r="L93" s="402"/>
      <c r="M93" s="402"/>
    </row>
    <row r="94" spans="1:13" ht="69" customHeight="1">
      <c r="A94" s="64" t="s">
        <v>1204</v>
      </c>
      <c r="B94" s="22" t="s">
        <v>154</v>
      </c>
      <c r="C94" s="22" t="s">
        <v>646</v>
      </c>
      <c r="D94" s="22" t="s">
        <v>61</v>
      </c>
      <c r="E94" s="22" t="s">
        <v>60</v>
      </c>
      <c r="F94" s="22" t="s">
        <v>70</v>
      </c>
      <c r="G94" s="22" t="s">
        <v>1207</v>
      </c>
      <c r="H94" s="22" t="s">
        <v>165</v>
      </c>
      <c r="I94" s="86"/>
      <c r="J94" s="97"/>
      <c r="K94" s="97"/>
      <c r="L94" s="402"/>
      <c r="M94" s="402"/>
    </row>
    <row r="95" spans="1:13" ht="70.5" customHeight="1">
      <c r="A95" s="64" t="s">
        <v>1205</v>
      </c>
      <c r="B95" s="22" t="s">
        <v>154</v>
      </c>
      <c r="C95" s="22" t="s">
        <v>646</v>
      </c>
      <c r="D95" s="22" t="s">
        <v>61</v>
      </c>
      <c r="E95" s="22" t="s">
        <v>60</v>
      </c>
      <c r="F95" s="22" t="s">
        <v>70</v>
      </c>
      <c r="G95" s="22" t="s">
        <v>1208</v>
      </c>
      <c r="H95" s="22" t="s">
        <v>165</v>
      </c>
      <c r="I95" s="86"/>
      <c r="J95" s="97"/>
      <c r="K95" s="97"/>
      <c r="L95" s="402"/>
      <c r="M95" s="402"/>
    </row>
    <row r="96" spans="1:13" ht="63">
      <c r="A96" s="64" t="s">
        <v>1206</v>
      </c>
      <c r="B96" s="22" t="s">
        <v>154</v>
      </c>
      <c r="C96" s="22" t="s">
        <v>646</v>
      </c>
      <c r="D96" s="22" t="s">
        <v>61</v>
      </c>
      <c r="E96" s="22" t="s">
        <v>93</v>
      </c>
      <c r="F96" s="22" t="s">
        <v>70</v>
      </c>
      <c r="G96" s="22" t="s">
        <v>1209</v>
      </c>
      <c r="H96" s="22" t="s">
        <v>165</v>
      </c>
      <c r="I96" s="85"/>
      <c r="J96" s="97"/>
      <c r="K96" s="97"/>
      <c r="L96" s="402"/>
      <c r="M96" s="402"/>
    </row>
    <row r="97" spans="1:13" ht="110.25">
      <c r="A97" s="221" t="s">
        <v>755</v>
      </c>
      <c r="B97" s="133" t="s">
        <v>154</v>
      </c>
      <c r="C97" s="133" t="s">
        <v>646</v>
      </c>
      <c r="D97" s="133" t="s">
        <v>61</v>
      </c>
      <c r="E97" s="133" t="s">
        <v>60</v>
      </c>
      <c r="F97" s="133" t="s">
        <v>70</v>
      </c>
      <c r="G97" s="133" t="s">
        <v>1338</v>
      </c>
      <c r="H97" s="133" t="s">
        <v>53</v>
      </c>
      <c r="I97" s="164"/>
      <c r="J97" s="135">
        <v>0</v>
      </c>
      <c r="K97" s="135">
        <v>0</v>
      </c>
      <c r="L97" s="399">
        <v>0</v>
      </c>
      <c r="M97" s="399">
        <v>0</v>
      </c>
    </row>
    <row r="98" spans="1:13" ht="141.75">
      <c r="A98" s="221" t="s">
        <v>1315</v>
      </c>
      <c r="B98" s="133" t="s">
        <v>154</v>
      </c>
      <c r="C98" s="133" t="s">
        <v>646</v>
      </c>
      <c r="D98" s="133" t="s">
        <v>163</v>
      </c>
      <c r="E98" s="133" t="s">
        <v>119</v>
      </c>
      <c r="F98" s="133" t="s">
        <v>499</v>
      </c>
      <c r="G98" s="133" t="s">
        <v>1314</v>
      </c>
      <c r="H98" s="133" t="s">
        <v>166</v>
      </c>
      <c r="I98" s="164"/>
      <c r="J98" s="135">
        <v>69684.75</v>
      </c>
      <c r="K98" s="135"/>
      <c r="L98" s="399">
        <v>69684.75</v>
      </c>
      <c r="M98" s="399"/>
    </row>
    <row r="99" spans="1:13" ht="94.5">
      <c r="A99" s="221" t="s">
        <v>741</v>
      </c>
      <c r="B99" s="133" t="s">
        <v>154</v>
      </c>
      <c r="C99" s="133" t="s">
        <v>646</v>
      </c>
      <c r="D99" s="133" t="s">
        <v>61</v>
      </c>
      <c r="E99" s="133" t="s">
        <v>93</v>
      </c>
      <c r="F99" s="133" t="s">
        <v>70</v>
      </c>
      <c r="G99" s="133" t="s">
        <v>742</v>
      </c>
      <c r="H99" s="133" t="s">
        <v>53</v>
      </c>
      <c r="I99" s="164"/>
      <c r="J99" s="135">
        <v>0</v>
      </c>
      <c r="K99" s="135">
        <v>0</v>
      </c>
      <c r="L99" s="399">
        <v>0</v>
      </c>
      <c r="M99" s="399">
        <v>0</v>
      </c>
    </row>
    <row r="100" spans="1:13" ht="71.25" customHeight="1">
      <c r="A100" s="267" t="s">
        <v>654</v>
      </c>
      <c r="B100" s="133" t="s">
        <v>154</v>
      </c>
      <c r="C100" s="133" t="s">
        <v>646</v>
      </c>
      <c r="D100" s="133" t="s">
        <v>61</v>
      </c>
      <c r="E100" s="133" t="s">
        <v>93</v>
      </c>
      <c r="F100" s="133" t="s">
        <v>70</v>
      </c>
      <c r="G100" s="133" t="s">
        <v>683</v>
      </c>
      <c r="H100" s="133" t="s">
        <v>165</v>
      </c>
      <c r="I100" s="164"/>
      <c r="J100" s="135">
        <v>404820</v>
      </c>
      <c r="K100" s="135">
        <v>404820</v>
      </c>
      <c r="L100" s="399">
        <v>404820</v>
      </c>
      <c r="M100" s="399">
        <v>404820</v>
      </c>
    </row>
    <row r="101" spans="1:13" ht="15.75">
      <c r="A101" s="234" t="s">
        <v>138</v>
      </c>
      <c r="B101" s="30">
        <v>900</v>
      </c>
      <c r="C101" s="31" t="s">
        <v>139</v>
      </c>
      <c r="D101" s="31"/>
      <c r="E101" s="31"/>
      <c r="F101" s="31"/>
      <c r="G101" s="31"/>
      <c r="H101" s="31"/>
      <c r="I101" s="24" t="e">
        <f>I102+I104+#REF!</f>
        <v>#REF!</v>
      </c>
      <c r="J101" s="251">
        <f>J102</f>
        <v>19000</v>
      </c>
      <c r="K101" s="251">
        <f>K102</f>
        <v>19000</v>
      </c>
      <c r="L101" s="420">
        <f>L102</f>
        <v>19000</v>
      </c>
      <c r="M101" s="420">
        <f>M102</f>
        <v>19000</v>
      </c>
    </row>
    <row r="102" spans="1:13" ht="15.75">
      <c r="A102" s="234" t="s">
        <v>140</v>
      </c>
      <c r="B102" s="30">
        <v>900</v>
      </c>
      <c r="C102" s="31" t="s">
        <v>141</v>
      </c>
      <c r="D102" s="31"/>
      <c r="E102" s="31"/>
      <c r="F102" s="31"/>
      <c r="G102" s="31"/>
      <c r="H102" s="31"/>
      <c r="I102" s="70">
        <f>SUM(I103:I103)</f>
        <v>30</v>
      </c>
      <c r="J102" s="251">
        <f>SUM(J103:J107)</f>
        <v>19000</v>
      </c>
      <c r="K102" s="251">
        <f>SUM(K103:K107)</f>
        <v>19000</v>
      </c>
      <c r="L102" s="420">
        <f>SUM(L103:L107)</f>
        <v>19000</v>
      </c>
      <c r="M102" s="420">
        <f>SUM(M103:M107)</f>
        <v>19000</v>
      </c>
    </row>
    <row r="103" spans="1:13" ht="47.25">
      <c r="A103" s="64" t="s">
        <v>618</v>
      </c>
      <c r="B103" s="67">
        <v>900</v>
      </c>
      <c r="C103" s="68" t="s">
        <v>141</v>
      </c>
      <c r="D103" s="68" t="s">
        <v>58</v>
      </c>
      <c r="E103" s="68" t="s">
        <v>69</v>
      </c>
      <c r="F103" s="68" t="s">
        <v>70</v>
      </c>
      <c r="G103" s="68" t="s">
        <v>511</v>
      </c>
      <c r="H103" s="68" t="s">
        <v>111</v>
      </c>
      <c r="I103" s="85">
        <v>30</v>
      </c>
      <c r="J103" s="250"/>
      <c r="K103" s="250"/>
      <c r="L103" s="421"/>
      <c r="M103" s="421"/>
    </row>
    <row r="104" spans="1:13" ht="78.75">
      <c r="A104" s="154" t="s">
        <v>1039</v>
      </c>
      <c r="B104" s="67">
        <v>900</v>
      </c>
      <c r="C104" s="68" t="s">
        <v>141</v>
      </c>
      <c r="D104" s="68">
        <v>11</v>
      </c>
      <c r="E104" s="68" t="s">
        <v>60</v>
      </c>
      <c r="F104" s="68" t="s">
        <v>70</v>
      </c>
      <c r="G104" s="68" t="s">
        <v>512</v>
      </c>
      <c r="H104" s="68" t="s">
        <v>165</v>
      </c>
      <c r="I104" s="70" t="e">
        <f>#REF!+#REF!+#REF!</f>
        <v>#REF!</v>
      </c>
      <c r="J104" s="250">
        <v>4000</v>
      </c>
      <c r="K104" s="250">
        <v>4000</v>
      </c>
      <c r="L104" s="421">
        <v>4000</v>
      </c>
      <c r="M104" s="421">
        <v>4000</v>
      </c>
    </row>
    <row r="105" spans="1:13" ht="63">
      <c r="A105" s="69" t="s">
        <v>1339</v>
      </c>
      <c r="B105" s="67">
        <v>900</v>
      </c>
      <c r="C105" s="68" t="s">
        <v>141</v>
      </c>
      <c r="D105" s="68">
        <v>11</v>
      </c>
      <c r="E105" s="68" t="s">
        <v>69</v>
      </c>
      <c r="F105" s="68" t="s">
        <v>242</v>
      </c>
      <c r="G105" s="68" t="s">
        <v>1040</v>
      </c>
      <c r="H105" s="68" t="s">
        <v>165</v>
      </c>
      <c r="I105" s="125"/>
      <c r="J105" s="250"/>
      <c r="K105" s="250"/>
      <c r="L105" s="421"/>
      <c r="M105" s="421"/>
    </row>
    <row r="106" spans="1:13" ht="63">
      <c r="A106" s="64" t="s">
        <v>1231</v>
      </c>
      <c r="B106" s="67">
        <v>900</v>
      </c>
      <c r="C106" s="68" t="s">
        <v>141</v>
      </c>
      <c r="D106" s="68">
        <v>11</v>
      </c>
      <c r="E106" s="68" t="s">
        <v>69</v>
      </c>
      <c r="F106" s="68" t="s">
        <v>242</v>
      </c>
      <c r="G106" s="68" t="s">
        <v>1040</v>
      </c>
      <c r="H106" s="68" t="s">
        <v>165</v>
      </c>
      <c r="I106" s="125"/>
      <c r="J106" s="135">
        <v>9000</v>
      </c>
      <c r="K106" s="135">
        <v>9000</v>
      </c>
      <c r="L106" s="399">
        <v>9000</v>
      </c>
      <c r="M106" s="399">
        <v>9000</v>
      </c>
    </row>
    <row r="107" spans="1:13" ht="66.75" customHeight="1">
      <c r="A107" s="64" t="s">
        <v>1232</v>
      </c>
      <c r="B107" s="67">
        <v>900</v>
      </c>
      <c r="C107" s="68" t="s">
        <v>141</v>
      </c>
      <c r="D107" s="68">
        <v>11</v>
      </c>
      <c r="E107" s="68" t="s">
        <v>69</v>
      </c>
      <c r="F107" s="68" t="s">
        <v>242</v>
      </c>
      <c r="G107" s="68" t="s">
        <v>1233</v>
      </c>
      <c r="H107" s="68" t="s">
        <v>165</v>
      </c>
      <c r="I107" s="125"/>
      <c r="J107" s="250">
        <v>6000</v>
      </c>
      <c r="K107" s="250">
        <v>6000</v>
      </c>
      <c r="L107" s="421">
        <v>6000</v>
      </c>
      <c r="M107" s="421">
        <v>6000</v>
      </c>
    </row>
    <row r="108" spans="1:13" ht="15.75">
      <c r="A108" s="234" t="s">
        <v>142</v>
      </c>
      <c r="B108" s="23" t="s">
        <v>154</v>
      </c>
      <c r="C108" s="23" t="s">
        <v>143</v>
      </c>
      <c r="D108" s="23"/>
      <c r="E108" s="23"/>
      <c r="F108" s="23"/>
      <c r="G108" s="23"/>
      <c r="H108" s="23"/>
      <c r="I108" s="151"/>
      <c r="J108" s="157">
        <f>J109</f>
        <v>11002768</v>
      </c>
      <c r="K108" s="157">
        <f>K109</f>
        <v>10266280</v>
      </c>
      <c r="L108" s="397">
        <f>L109</f>
        <v>10876768</v>
      </c>
      <c r="M108" s="397">
        <f>M109</f>
        <v>10140280</v>
      </c>
    </row>
    <row r="109" spans="1:13" ht="20.25" customHeight="1">
      <c r="A109" s="234" t="s">
        <v>161</v>
      </c>
      <c r="B109" s="23" t="s">
        <v>154</v>
      </c>
      <c r="C109" s="23" t="s">
        <v>162</v>
      </c>
      <c r="D109" s="23"/>
      <c r="E109" s="23"/>
      <c r="F109" s="23"/>
      <c r="G109" s="23"/>
      <c r="H109" s="23"/>
      <c r="I109" s="85"/>
      <c r="J109" s="157">
        <f>SUM(J110:J125)</f>
        <v>11002768</v>
      </c>
      <c r="K109" s="157">
        <f>SUM(K110:K125)</f>
        <v>10266280</v>
      </c>
      <c r="L109" s="397">
        <f>SUM(L110:L125)</f>
        <v>10876768</v>
      </c>
      <c r="M109" s="397">
        <f>SUM(M110:M125)</f>
        <v>10140280</v>
      </c>
    </row>
    <row r="110" spans="1:13" ht="63.75" customHeight="1">
      <c r="A110" s="64" t="s">
        <v>399</v>
      </c>
      <c r="B110" s="22" t="s">
        <v>154</v>
      </c>
      <c r="C110" s="22" t="s">
        <v>162</v>
      </c>
      <c r="D110" s="22" t="s">
        <v>59</v>
      </c>
      <c r="E110" s="22" t="s">
        <v>69</v>
      </c>
      <c r="F110" s="22" t="s">
        <v>70</v>
      </c>
      <c r="G110" s="22" t="s">
        <v>513</v>
      </c>
      <c r="H110" s="22" t="s">
        <v>110</v>
      </c>
      <c r="I110" s="85"/>
      <c r="J110" s="203">
        <f>3998750-61700</f>
        <v>3937050</v>
      </c>
      <c r="K110" s="255">
        <f>3716924.9-61700</f>
        <v>3655224.9</v>
      </c>
      <c r="L110" s="423">
        <f>3998750-61700</f>
        <v>3937050</v>
      </c>
      <c r="M110" s="424">
        <f>3716924.9-61700</f>
        <v>3655224.9</v>
      </c>
    </row>
    <row r="111" spans="1:13" ht="82.5" customHeight="1">
      <c r="A111" s="221" t="s">
        <v>568</v>
      </c>
      <c r="B111" s="133" t="s">
        <v>154</v>
      </c>
      <c r="C111" s="133" t="s">
        <v>162</v>
      </c>
      <c r="D111" s="133" t="s">
        <v>59</v>
      </c>
      <c r="E111" s="133" t="s">
        <v>69</v>
      </c>
      <c r="F111" s="133" t="s">
        <v>70</v>
      </c>
      <c r="G111" s="133" t="s">
        <v>571</v>
      </c>
      <c r="H111" s="133" t="s">
        <v>110</v>
      </c>
      <c r="I111" s="164"/>
      <c r="J111" s="257">
        <v>0</v>
      </c>
      <c r="K111" s="257">
        <v>0</v>
      </c>
      <c r="L111" s="425">
        <v>0</v>
      </c>
      <c r="M111" s="425">
        <v>0</v>
      </c>
    </row>
    <row r="112" spans="1:13" ht="95.25" customHeight="1">
      <c r="A112" s="221" t="s">
        <v>514</v>
      </c>
      <c r="B112" s="133" t="s">
        <v>154</v>
      </c>
      <c r="C112" s="133" t="s">
        <v>162</v>
      </c>
      <c r="D112" s="133" t="s">
        <v>59</v>
      </c>
      <c r="E112" s="133" t="s">
        <v>69</v>
      </c>
      <c r="F112" s="133" t="s">
        <v>70</v>
      </c>
      <c r="G112" s="133" t="s">
        <v>515</v>
      </c>
      <c r="H112" s="133" t="s">
        <v>110</v>
      </c>
      <c r="I112" s="256">
        <f>I116</f>
        <v>0</v>
      </c>
      <c r="J112" s="257">
        <v>0</v>
      </c>
      <c r="K112" s="257">
        <v>0</v>
      </c>
      <c r="L112" s="425">
        <v>0</v>
      </c>
      <c r="M112" s="425">
        <v>0</v>
      </c>
    </row>
    <row r="113" spans="1:13" ht="78.75">
      <c r="A113" s="64" t="s">
        <v>406</v>
      </c>
      <c r="B113" s="22" t="s">
        <v>154</v>
      </c>
      <c r="C113" s="22" t="s">
        <v>162</v>
      </c>
      <c r="D113" s="22" t="s">
        <v>59</v>
      </c>
      <c r="E113" s="22" t="s">
        <v>60</v>
      </c>
      <c r="F113" s="22" t="s">
        <v>70</v>
      </c>
      <c r="G113" s="22" t="s">
        <v>516</v>
      </c>
      <c r="H113" s="22" t="s">
        <v>110</v>
      </c>
      <c r="I113" s="70"/>
      <c r="J113" s="235">
        <f>6590157+26561</f>
        <v>6616718</v>
      </c>
      <c r="K113" s="255">
        <v>6353055.1</v>
      </c>
      <c r="L113" s="403">
        <f>6590157+26561</f>
        <v>6616718</v>
      </c>
      <c r="M113" s="424">
        <v>6353055.1</v>
      </c>
    </row>
    <row r="114" spans="1:13" ht="84" customHeight="1">
      <c r="A114" s="221" t="s">
        <v>568</v>
      </c>
      <c r="B114" s="133" t="s">
        <v>154</v>
      </c>
      <c r="C114" s="133" t="s">
        <v>162</v>
      </c>
      <c r="D114" s="133" t="s">
        <v>59</v>
      </c>
      <c r="E114" s="133" t="s">
        <v>60</v>
      </c>
      <c r="F114" s="133" t="s">
        <v>70</v>
      </c>
      <c r="G114" s="133" t="s">
        <v>571</v>
      </c>
      <c r="H114" s="133" t="s">
        <v>110</v>
      </c>
      <c r="I114" s="272"/>
      <c r="J114" s="257">
        <v>0</v>
      </c>
      <c r="K114" s="257">
        <v>0</v>
      </c>
      <c r="L114" s="425">
        <v>0</v>
      </c>
      <c r="M114" s="425">
        <v>0</v>
      </c>
    </row>
    <row r="115" spans="1:13" ht="110.25">
      <c r="A115" s="221" t="s">
        <v>517</v>
      </c>
      <c r="B115" s="133" t="s">
        <v>154</v>
      </c>
      <c r="C115" s="133" t="s">
        <v>162</v>
      </c>
      <c r="D115" s="133" t="s">
        <v>59</v>
      </c>
      <c r="E115" s="133" t="s">
        <v>60</v>
      </c>
      <c r="F115" s="133" t="s">
        <v>70</v>
      </c>
      <c r="G115" s="133" t="s">
        <v>515</v>
      </c>
      <c r="H115" s="133" t="s">
        <v>110</v>
      </c>
      <c r="I115" s="272"/>
      <c r="J115" s="257">
        <v>0</v>
      </c>
      <c r="K115" s="257">
        <v>0</v>
      </c>
      <c r="L115" s="425">
        <v>0</v>
      </c>
      <c r="M115" s="425">
        <v>0</v>
      </c>
    </row>
    <row r="116" spans="1:13" ht="78.75">
      <c r="A116" s="221" t="s">
        <v>1155</v>
      </c>
      <c r="B116" s="133" t="s">
        <v>154</v>
      </c>
      <c r="C116" s="133" t="s">
        <v>162</v>
      </c>
      <c r="D116" s="133" t="s">
        <v>59</v>
      </c>
      <c r="E116" s="133" t="s">
        <v>69</v>
      </c>
      <c r="F116" s="133" t="s">
        <v>70</v>
      </c>
      <c r="G116" s="133" t="s">
        <v>1156</v>
      </c>
      <c r="H116" s="133" t="s">
        <v>110</v>
      </c>
      <c r="I116" s="256">
        <f>SUM(I117:I118)</f>
        <v>0</v>
      </c>
      <c r="J116" s="257"/>
      <c r="K116" s="257"/>
      <c r="L116" s="425"/>
      <c r="M116" s="425"/>
    </row>
    <row r="117" spans="1:13" ht="78.75">
      <c r="A117" s="221" t="s">
        <v>1161</v>
      </c>
      <c r="B117" s="133" t="s">
        <v>154</v>
      </c>
      <c r="C117" s="133" t="s">
        <v>162</v>
      </c>
      <c r="D117" s="133" t="s">
        <v>59</v>
      </c>
      <c r="E117" s="133" t="s">
        <v>69</v>
      </c>
      <c r="F117" s="133" t="s">
        <v>70</v>
      </c>
      <c r="G117" s="133" t="s">
        <v>1162</v>
      </c>
      <c r="H117" s="133" t="s">
        <v>110</v>
      </c>
      <c r="I117" s="164"/>
      <c r="J117" s="257"/>
      <c r="K117" s="257"/>
      <c r="L117" s="425"/>
      <c r="M117" s="425"/>
    </row>
    <row r="118" spans="1:13" ht="63">
      <c r="A118" s="221" t="s">
        <v>1190</v>
      </c>
      <c r="B118" s="133" t="s">
        <v>154</v>
      </c>
      <c r="C118" s="133" t="s">
        <v>162</v>
      </c>
      <c r="D118" s="133" t="s">
        <v>59</v>
      </c>
      <c r="E118" s="133" t="s">
        <v>69</v>
      </c>
      <c r="F118" s="133" t="s">
        <v>70</v>
      </c>
      <c r="G118" s="133" t="s">
        <v>1184</v>
      </c>
      <c r="H118" s="133" t="s">
        <v>110</v>
      </c>
      <c r="I118" s="164"/>
      <c r="J118" s="257"/>
      <c r="K118" s="257"/>
      <c r="L118" s="425"/>
      <c r="M118" s="425"/>
    </row>
    <row r="119" spans="1:13" ht="78.75">
      <c r="A119" s="221" t="s">
        <v>1157</v>
      </c>
      <c r="B119" s="133" t="s">
        <v>154</v>
      </c>
      <c r="C119" s="133" t="s">
        <v>162</v>
      </c>
      <c r="D119" s="133" t="s">
        <v>59</v>
      </c>
      <c r="E119" s="133" t="s">
        <v>60</v>
      </c>
      <c r="F119" s="133" t="s">
        <v>70</v>
      </c>
      <c r="G119" s="133" t="s">
        <v>1158</v>
      </c>
      <c r="H119" s="133" t="s">
        <v>110</v>
      </c>
      <c r="I119" s="164"/>
      <c r="J119" s="235">
        <v>191000</v>
      </c>
      <c r="K119" s="235"/>
      <c r="L119" s="403">
        <v>191000</v>
      </c>
      <c r="M119" s="403"/>
    </row>
    <row r="120" spans="1:13" ht="78.75">
      <c r="A120" s="221" t="s">
        <v>1159</v>
      </c>
      <c r="B120" s="133" t="s">
        <v>154</v>
      </c>
      <c r="C120" s="133" t="s">
        <v>162</v>
      </c>
      <c r="D120" s="133" t="s">
        <v>59</v>
      </c>
      <c r="E120" s="133" t="s">
        <v>60</v>
      </c>
      <c r="F120" s="133" t="s">
        <v>70</v>
      </c>
      <c r="G120" s="133" t="s">
        <v>1160</v>
      </c>
      <c r="H120" s="133" t="s">
        <v>110</v>
      </c>
      <c r="I120" s="254">
        <f>I121</f>
        <v>0</v>
      </c>
      <c r="J120" s="257"/>
      <c r="K120" s="257"/>
      <c r="L120" s="425"/>
      <c r="M120" s="425"/>
    </row>
    <row r="121" spans="1:13" ht="63">
      <c r="A121" s="221" t="s">
        <v>1191</v>
      </c>
      <c r="B121" s="133" t="s">
        <v>154</v>
      </c>
      <c r="C121" s="133" t="s">
        <v>162</v>
      </c>
      <c r="D121" s="133" t="s">
        <v>59</v>
      </c>
      <c r="E121" s="133" t="s">
        <v>60</v>
      </c>
      <c r="F121" s="133" t="s">
        <v>70</v>
      </c>
      <c r="G121" s="133" t="s">
        <v>1186</v>
      </c>
      <c r="H121" s="133" t="s">
        <v>110</v>
      </c>
      <c r="I121" s="254">
        <f>I13+I124+I131</f>
        <v>0</v>
      </c>
      <c r="J121" s="257"/>
      <c r="K121" s="257"/>
      <c r="L121" s="425"/>
      <c r="M121" s="425"/>
    </row>
    <row r="122" spans="1:13" ht="48.75" customHeight="1">
      <c r="A122" s="221" t="s">
        <v>1435</v>
      </c>
      <c r="B122" s="133" t="s">
        <v>154</v>
      </c>
      <c r="C122" s="133" t="s">
        <v>162</v>
      </c>
      <c r="D122" s="133" t="s">
        <v>59</v>
      </c>
      <c r="E122" s="133" t="s">
        <v>69</v>
      </c>
      <c r="F122" s="133" t="s">
        <v>120</v>
      </c>
      <c r="G122" s="133" t="s">
        <v>1484</v>
      </c>
      <c r="H122" s="133" t="s">
        <v>110</v>
      </c>
      <c r="I122" s="164">
        <v>-47.1</v>
      </c>
      <c r="J122" s="235">
        <f>70300+61700</f>
        <v>132000</v>
      </c>
      <c r="K122" s="235">
        <f>70300+61700</f>
        <v>132000</v>
      </c>
      <c r="L122" s="403">
        <f>70300+61700</f>
        <v>132000</v>
      </c>
      <c r="M122" s="403">
        <f>70300+61700</f>
        <v>132000</v>
      </c>
    </row>
    <row r="123" spans="1:13" ht="48.75" customHeight="1">
      <c r="A123" s="221" t="s">
        <v>1526</v>
      </c>
      <c r="B123" s="246">
        <v>900</v>
      </c>
      <c r="C123" s="247" t="s">
        <v>162</v>
      </c>
      <c r="D123" s="247" t="s">
        <v>59</v>
      </c>
      <c r="E123" s="247" t="s">
        <v>233</v>
      </c>
      <c r="F123" s="247" t="s">
        <v>70</v>
      </c>
      <c r="G123" s="247" t="s">
        <v>1524</v>
      </c>
      <c r="H123" s="247" t="s">
        <v>110</v>
      </c>
      <c r="I123" s="164"/>
      <c r="J123" s="250">
        <v>126000</v>
      </c>
      <c r="K123" s="250">
        <v>126000</v>
      </c>
      <c r="L123" s="403"/>
      <c r="M123" s="403"/>
    </row>
    <row r="124" spans="1:13" ht="66" customHeight="1">
      <c r="A124" s="221" t="s">
        <v>557</v>
      </c>
      <c r="B124" s="133" t="s">
        <v>154</v>
      </c>
      <c r="C124" s="133" t="s">
        <v>162</v>
      </c>
      <c r="D124" s="133" t="s">
        <v>59</v>
      </c>
      <c r="E124" s="133" t="s">
        <v>60</v>
      </c>
      <c r="F124" s="133" t="s">
        <v>70</v>
      </c>
      <c r="G124" s="133" t="s">
        <v>766</v>
      </c>
      <c r="H124" s="133" t="s">
        <v>110</v>
      </c>
      <c r="I124" s="256">
        <f>SUM(I126:I129)</f>
        <v>0</v>
      </c>
      <c r="J124" s="257"/>
      <c r="K124" s="257"/>
      <c r="L124" s="425"/>
      <c r="M124" s="425"/>
    </row>
    <row r="125" spans="1:13" ht="110.25">
      <c r="A125" s="221" t="s">
        <v>1239</v>
      </c>
      <c r="B125" s="133" t="s">
        <v>154</v>
      </c>
      <c r="C125" s="133" t="s">
        <v>162</v>
      </c>
      <c r="D125" s="133" t="s">
        <v>59</v>
      </c>
      <c r="E125" s="133" t="s">
        <v>60</v>
      </c>
      <c r="F125" s="133" t="s">
        <v>70</v>
      </c>
      <c r="G125" s="133" t="s">
        <v>1238</v>
      </c>
      <c r="H125" s="133" t="s">
        <v>110</v>
      </c>
      <c r="I125" s="272"/>
      <c r="J125" s="257"/>
      <c r="K125" s="257"/>
      <c r="L125" s="425"/>
      <c r="M125" s="425"/>
    </row>
    <row r="126" spans="1:13" ht="15.75">
      <c r="A126" s="234" t="s">
        <v>254</v>
      </c>
      <c r="B126" s="23" t="s">
        <v>154</v>
      </c>
      <c r="C126" s="23" t="s">
        <v>255</v>
      </c>
      <c r="D126" s="23"/>
      <c r="E126" s="23"/>
      <c r="F126" s="23"/>
      <c r="G126" s="23"/>
      <c r="H126" s="23"/>
      <c r="I126" s="85">
        <v>14.3</v>
      </c>
      <c r="J126" s="157">
        <f>J127+J130+J132+J134</f>
        <v>5550381.76</v>
      </c>
      <c r="K126" s="157">
        <f>K127+K130+K132+K134</f>
        <v>5550381.76</v>
      </c>
      <c r="L126" s="397">
        <f>L127+L130+L132+L134</f>
        <v>7697295.76</v>
      </c>
      <c r="M126" s="397">
        <f>M127+M130+M132+M134</f>
        <v>2928207.76</v>
      </c>
    </row>
    <row r="127" spans="1:13" ht="15.75">
      <c r="A127" s="234" t="s">
        <v>256</v>
      </c>
      <c r="B127" s="23" t="s">
        <v>154</v>
      </c>
      <c r="C127" s="23" t="s">
        <v>160</v>
      </c>
      <c r="D127" s="23"/>
      <c r="E127" s="23"/>
      <c r="F127" s="23"/>
      <c r="G127" s="23"/>
      <c r="H127" s="23"/>
      <c r="I127" s="85">
        <v>-14.3</v>
      </c>
      <c r="J127" s="24">
        <f>SUM(J128:J129)</f>
        <v>1254553.76</v>
      </c>
      <c r="K127" s="24">
        <f>SUM(K128:K129)</f>
        <v>1254553.76</v>
      </c>
      <c r="L127" s="414">
        <f>SUM(L128:L129)</f>
        <v>1254553.76</v>
      </c>
      <c r="M127" s="414">
        <f>SUM(M128:M129)</f>
        <v>1254553.76</v>
      </c>
    </row>
    <row r="128" spans="1:13" ht="78.75">
      <c r="A128" s="221" t="s">
        <v>609</v>
      </c>
      <c r="B128" s="133" t="s">
        <v>154</v>
      </c>
      <c r="C128" s="133" t="s">
        <v>160</v>
      </c>
      <c r="D128" s="133" t="s">
        <v>120</v>
      </c>
      <c r="E128" s="133" t="s">
        <v>69</v>
      </c>
      <c r="F128" s="133" t="s">
        <v>120</v>
      </c>
      <c r="G128" s="133" t="s">
        <v>518</v>
      </c>
      <c r="H128" s="133" t="s">
        <v>165</v>
      </c>
      <c r="I128" s="164"/>
      <c r="J128" s="135">
        <v>18540.2</v>
      </c>
      <c r="K128" s="135">
        <v>18540.2</v>
      </c>
      <c r="L128" s="399">
        <v>18540.2</v>
      </c>
      <c r="M128" s="399">
        <v>18540.2</v>
      </c>
    </row>
    <row r="129" spans="1:13" ht="78.75">
      <c r="A129" s="221" t="s">
        <v>470</v>
      </c>
      <c r="B129" s="133" t="s">
        <v>154</v>
      </c>
      <c r="C129" s="133" t="s">
        <v>160</v>
      </c>
      <c r="D129" s="133" t="s">
        <v>120</v>
      </c>
      <c r="E129" s="133" t="s">
        <v>69</v>
      </c>
      <c r="F129" s="133" t="s">
        <v>120</v>
      </c>
      <c r="G129" s="133" t="s">
        <v>518</v>
      </c>
      <c r="H129" s="133" t="s">
        <v>111</v>
      </c>
      <c r="I129" s="164"/>
      <c r="J129" s="235">
        <v>1236013.56</v>
      </c>
      <c r="K129" s="235">
        <v>1236013.56</v>
      </c>
      <c r="L129" s="403">
        <v>1236013.56</v>
      </c>
      <c r="M129" s="403">
        <v>1236013.56</v>
      </c>
    </row>
    <row r="130" spans="1:13" ht="15.75">
      <c r="A130" s="234" t="s">
        <v>201</v>
      </c>
      <c r="B130" s="23" t="s">
        <v>154</v>
      </c>
      <c r="C130" s="23" t="s">
        <v>202</v>
      </c>
      <c r="D130" s="23"/>
      <c r="E130" s="23"/>
      <c r="F130" s="23"/>
      <c r="G130" s="23"/>
      <c r="H130" s="23"/>
      <c r="I130" s="146"/>
      <c r="J130" s="24">
        <f>J131</f>
        <v>0</v>
      </c>
      <c r="K130" s="24">
        <f>K131</f>
        <v>0</v>
      </c>
      <c r="L130" s="414">
        <f>L131</f>
        <v>0</v>
      </c>
      <c r="M130" s="414">
        <f>M131</f>
        <v>0</v>
      </c>
    </row>
    <row r="131" spans="1:13" ht="47.25">
      <c r="A131" s="124" t="s">
        <v>998</v>
      </c>
      <c r="B131" s="22" t="s">
        <v>154</v>
      </c>
      <c r="C131" s="22" t="s">
        <v>202</v>
      </c>
      <c r="D131" s="22" t="s">
        <v>61</v>
      </c>
      <c r="E131" s="22" t="s">
        <v>233</v>
      </c>
      <c r="F131" s="22" t="s">
        <v>70</v>
      </c>
      <c r="G131" s="22" t="s">
        <v>1004</v>
      </c>
      <c r="H131" s="22" t="s">
        <v>111</v>
      </c>
      <c r="I131" s="24">
        <f>I132</f>
        <v>0</v>
      </c>
      <c r="J131" s="32"/>
      <c r="K131" s="32"/>
      <c r="L131" s="426"/>
      <c r="M131" s="426"/>
    </row>
    <row r="132" spans="1:13" ht="15.75">
      <c r="A132" s="234" t="s">
        <v>203</v>
      </c>
      <c r="B132" s="145" t="s">
        <v>154</v>
      </c>
      <c r="C132" s="145" t="s">
        <v>204</v>
      </c>
      <c r="D132" s="120"/>
      <c r="E132" s="120"/>
      <c r="F132" s="120"/>
      <c r="G132" s="120"/>
      <c r="H132" s="120"/>
      <c r="I132" s="85"/>
      <c r="J132" s="155">
        <f>J133</f>
        <v>4293828</v>
      </c>
      <c r="K132" s="155">
        <f>K133</f>
        <v>4293828</v>
      </c>
      <c r="L132" s="427">
        <f>L133</f>
        <v>6440742</v>
      </c>
      <c r="M132" s="427">
        <f>M133</f>
        <v>1671654</v>
      </c>
    </row>
    <row r="133" spans="1:13" ht="78.75">
      <c r="A133" s="221" t="s">
        <v>1059</v>
      </c>
      <c r="B133" s="133" t="s">
        <v>154</v>
      </c>
      <c r="C133" s="133" t="s">
        <v>204</v>
      </c>
      <c r="D133" s="133" t="s">
        <v>61</v>
      </c>
      <c r="E133" s="133" t="s">
        <v>1060</v>
      </c>
      <c r="F133" s="133" t="s">
        <v>70</v>
      </c>
      <c r="G133" s="133" t="s">
        <v>1234</v>
      </c>
      <c r="H133" s="133" t="s">
        <v>974</v>
      </c>
      <c r="I133" s="164"/>
      <c r="J133" s="252">
        <v>4293828</v>
      </c>
      <c r="K133" s="252">
        <v>4293828</v>
      </c>
      <c r="L133" s="415">
        <v>6440742</v>
      </c>
      <c r="M133" s="415">
        <v>1671654</v>
      </c>
    </row>
    <row r="134" spans="1:13" ht="15.75">
      <c r="A134" s="152" t="s">
        <v>329</v>
      </c>
      <c r="B134" s="145" t="s">
        <v>154</v>
      </c>
      <c r="C134" s="145" t="s">
        <v>328</v>
      </c>
      <c r="D134" s="145"/>
      <c r="E134" s="145"/>
      <c r="F134" s="145"/>
      <c r="G134" s="145"/>
      <c r="H134" s="145"/>
      <c r="I134" s="204" t="e">
        <f>I135+I183</f>
        <v>#REF!</v>
      </c>
      <c r="J134" s="157">
        <f>SUM(J135:J138)</f>
        <v>2000</v>
      </c>
      <c r="K134" s="157">
        <f>SUM(K135:K138)</f>
        <v>2000</v>
      </c>
      <c r="L134" s="397">
        <f>SUM(L135:L138)</f>
        <v>2000</v>
      </c>
      <c r="M134" s="397">
        <f>SUM(M135:M138)</f>
        <v>2000</v>
      </c>
    </row>
    <row r="135" spans="1:13" ht="66.75" customHeight="1">
      <c r="A135" s="154" t="s">
        <v>888</v>
      </c>
      <c r="B135" s="22" t="s">
        <v>154</v>
      </c>
      <c r="C135" s="22" t="s">
        <v>328</v>
      </c>
      <c r="D135" s="22" t="s">
        <v>1362</v>
      </c>
      <c r="E135" s="22" t="s">
        <v>69</v>
      </c>
      <c r="F135" s="22" t="s">
        <v>70</v>
      </c>
      <c r="G135" s="22" t="s">
        <v>869</v>
      </c>
      <c r="H135" s="22" t="s">
        <v>165</v>
      </c>
      <c r="I135" s="24" t="e">
        <f>I136+I145+I171+I177</f>
        <v>#REF!</v>
      </c>
      <c r="J135" s="93"/>
      <c r="K135" s="93"/>
      <c r="L135" s="428"/>
      <c r="M135" s="428"/>
    </row>
    <row r="136" spans="1:13" ht="66" customHeight="1">
      <c r="A136" s="154" t="s">
        <v>893</v>
      </c>
      <c r="B136" s="22" t="s">
        <v>154</v>
      </c>
      <c r="C136" s="22" t="s">
        <v>328</v>
      </c>
      <c r="D136" s="22" t="s">
        <v>1362</v>
      </c>
      <c r="E136" s="22" t="s">
        <v>69</v>
      </c>
      <c r="F136" s="22" t="s">
        <v>70</v>
      </c>
      <c r="G136" s="22" t="s">
        <v>956</v>
      </c>
      <c r="H136" s="22" t="s">
        <v>165</v>
      </c>
      <c r="I136" s="24">
        <f>SUM(I137:I144)</f>
        <v>500</v>
      </c>
      <c r="J136" s="93"/>
      <c r="K136" s="93"/>
      <c r="L136" s="428"/>
      <c r="M136" s="428"/>
    </row>
    <row r="137" spans="1:13" ht="78.75">
      <c r="A137" s="222" t="s">
        <v>1313</v>
      </c>
      <c r="B137" s="133" t="s">
        <v>154</v>
      </c>
      <c r="C137" s="133" t="s">
        <v>328</v>
      </c>
      <c r="D137" s="133" t="s">
        <v>1362</v>
      </c>
      <c r="E137" s="133" t="s">
        <v>69</v>
      </c>
      <c r="F137" s="133" t="s">
        <v>242</v>
      </c>
      <c r="G137" s="133" t="s">
        <v>1319</v>
      </c>
      <c r="H137" s="133" t="s">
        <v>165</v>
      </c>
      <c r="I137" s="164">
        <v>500</v>
      </c>
      <c r="J137" s="235">
        <v>0</v>
      </c>
      <c r="K137" s="235">
        <v>0</v>
      </c>
      <c r="L137" s="403">
        <v>0</v>
      </c>
      <c r="M137" s="403">
        <v>0</v>
      </c>
    </row>
    <row r="138" spans="1:13" ht="78.75">
      <c r="A138" s="222" t="s">
        <v>895</v>
      </c>
      <c r="B138" s="133" t="s">
        <v>154</v>
      </c>
      <c r="C138" s="133" t="s">
        <v>328</v>
      </c>
      <c r="D138" s="133" t="s">
        <v>1362</v>
      </c>
      <c r="E138" s="133" t="s">
        <v>69</v>
      </c>
      <c r="F138" s="133" t="s">
        <v>242</v>
      </c>
      <c r="G138" s="133" t="s">
        <v>957</v>
      </c>
      <c r="H138" s="133" t="s">
        <v>165</v>
      </c>
      <c r="I138" s="164"/>
      <c r="J138" s="235">
        <v>2000</v>
      </c>
      <c r="K138" s="235">
        <v>2000</v>
      </c>
      <c r="L138" s="403">
        <v>2000</v>
      </c>
      <c r="M138" s="403">
        <v>2000</v>
      </c>
    </row>
    <row r="139" spans="1:13" ht="15.75">
      <c r="A139" s="234" t="s">
        <v>205</v>
      </c>
      <c r="B139" s="23" t="s">
        <v>154</v>
      </c>
      <c r="C139" s="23" t="s">
        <v>206</v>
      </c>
      <c r="D139" s="23"/>
      <c r="E139" s="23"/>
      <c r="F139" s="23"/>
      <c r="G139" s="23"/>
      <c r="H139" s="23"/>
      <c r="I139" s="85"/>
      <c r="J139" s="24">
        <f>J140+J142</f>
        <v>863721</v>
      </c>
      <c r="K139" s="24">
        <f>K140+K142</f>
        <v>450000</v>
      </c>
      <c r="L139" s="414">
        <f>L140+L142</f>
        <v>863721</v>
      </c>
      <c r="M139" s="414">
        <f>M140+M142</f>
        <v>450000</v>
      </c>
    </row>
    <row r="140" spans="1:13" ht="18" customHeight="1">
      <c r="A140" s="234" t="s">
        <v>1027</v>
      </c>
      <c r="B140" s="23" t="s">
        <v>154</v>
      </c>
      <c r="C140" s="23" t="s">
        <v>1026</v>
      </c>
      <c r="D140" s="23"/>
      <c r="E140" s="23"/>
      <c r="F140" s="23"/>
      <c r="G140" s="23"/>
      <c r="H140" s="23"/>
      <c r="I140" s="85"/>
      <c r="J140" s="24">
        <f>SUM(J141:J141)</f>
        <v>0</v>
      </c>
      <c r="K140" s="24">
        <f>SUM(K141:K141)</f>
        <v>0</v>
      </c>
      <c r="L140" s="414">
        <f>SUM(L141:L141)</f>
        <v>0</v>
      </c>
      <c r="M140" s="414">
        <f>SUM(M141:M141)</f>
        <v>0</v>
      </c>
    </row>
    <row r="141" spans="1:13" ht="78.75">
      <c r="A141" s="265" t="s">
        <v>1029</v>
      </c>
      <c r="B141" s="133" t="s">
        <v>154</v>
      </c>
      <c r="C141" s="133" t="s">
        <v>1026</v>
      </c>
      <c r="D141" s="133" t="s">
        <v>58</v>
      </c>
      <c r="E141" s="133" t="s">
        <v>69</v>
      </c>
      <c r="F141" s="133" t="s">
        <v>70</v>
      </c>
      <c r="G141" s="133" t="s">
        <v>1028</v>
      </c>
      <c r="H141" s="133" t="s">
        <v>974</v>
      </c>
      <c r="I141" s="164"/>
      <c r="J141" s="252"/>
      <c r="K141" s="252"/>
      <c r="L141" s="415"/>
      <c r="M141" s="415"/>
    </row>
    <row r="142" spans="1:13" ht="15.75">
      <c r="A142" s="234" t="s">
        <v>230</v>
      </c>
      <c r="B142" s="23" t="s">
        <v>154</v>
      </c>
      <c r="C142" s="23" t="s">
        <v>207</v>
      </c>
      <c r="D142" s="23"/>
      <c r="E142" s="23"/>
      <c r="F142" s="23"/>
      <c r="G142" s="23"/>
      <c r="H142" s="23"/>
      <c r="I142" s="86"/>
      <c r="J142" s="24">
        <f>SUM(J143:J145)</f>
        <v>863721</v>
      </c>
      <c r="K142" s="24">
        <f>SUM(K143:K145)</f>
        <v>450000</v>
      </c>
      <c r="L142" s="414">
        <f>SUM(L143:L145)</f>
        <v>863721</v>
      </c>
      <c r="M142" s="414">
        <f>SUM(M143:M145)</f>
        <v>450000</v>
      </c>
    </row>
    <row r="143" spans="1:13" ht="84" customHeight="1">
      <c r="A143" s="64" t="s">
        <v>673</v>
      </c>
      <c r="B143" s="22" t="s">
        <v>154</v>
      </c>
      <c r="C143" s="22" t="s">
        <v>207</v>
      </c>
      <c r="D143" s="22" t="s">
        <v>293</v>
      </c>
      <c r="E143" s="22" t="s">
        <v>69</v>
      </c>
      <c r="F143" s="22" t="s">
        <v>70</v>
      </c>
      <c r="G143" s="22" t="s">
        <v>519</v>
      </c>
      <c r="H143" s="22" t="s">
        <v>165</v>
      </c>
      <c r="I143" s="85"/>
      <c r="J143" s="97">
        <v>250000</v>
      </c>
      <c r="K143" s="252">
        <v>250000</v>
      </c>
      <c r="L143" s="402">
        <v>250000</v>
      </c>
      <c r="M143" s="415">
        <v>250000</v>
      </c>
    </row>
    <row r="144" spans="1:13" ht="66.75" customHeight="1">
      <c r="A144" s="64" t="s">
        <v>916</v>
      </c>
      <c r="B144" s="22" t="s">
        <v>154</v>
      </c>
      <c r="C144" s="22" t="s">
        <v>207</v>
      </c>
      <c r="D144" s="22" t="s">
        <v>293</v>
      </c>
      <c r="E144" s="22" t="s">
        <v>60</v>
      </c>
      <c r="F144" s="22" t="s">
        <v>70</v>
      </c>
      <c r="G144" s="22" t="s">
        <v>520</v>
      </c>
      <c r="H144" s="22" t="s">
        <v>165</v>
      </c>
      <c r="I144" s="86"/>
      <c r="J144" s="97">
        <v>164120</v>
      </c>
      <c r="K144" s="252">
        <v>125000</v>
      </c>
      <c r="L144" s="402">
        <v>164120</v>
      </c>
      <c r="M144" s="415">
        <v>125000</v>
      </c>
    </row>
    <row r="145" spans="1:13" ht="63">
      <c r="A145" s="64" t="s">
        <v>917</v>
      </c>
      <c r="B145" s="22" t="s">
        <v>154</v>
      </c>
      <c r="C145" s="22" t="s">
        <v>207</v>
      </c>
      <c r="D145" s="22" t="s">
        <v>293</v>
      </c>
      <c r="E145" s="22" t="s">
        <v>60</v>
      </c>
      <c r="F145" s="22" t="s">
        <v>70</v>
      </c>
      <c r="G145" s="22" t="s">
        <v>502</v>
      </c>
      <c r="H145" s="22" t="s">
        <v>165</v>
      </c>
      <c r="I145" s="24" t="e">
        <f>I146+I155+I162+#REF!+#REF!+#REF!+I163+#REF!+I164+I165+I166+#REF!+#REF!+I167+I168</f>
        <v>#REF!</v>
      </c>
      <c r="J145" s="97">
        <v>449601</v>
      </c>
      <c r="K145" s="252">
        <v>75000</v>
      </c>
      <c r="L145" s="402">
        <v>449601</v>
      </c>
      <c r="M145" s="415">
        <v>75000</v>
      </c>
    </row>
    <row r="146" spans="1:13" ht="15.75">
      <c r="A146" s="232" t="s">
        <v>127</v>
      </c>
      <c r="B146" s="233" t="s">
        <v>128</v>
      </c>
      <c r="C146" s="233"/>
      <c r="D146" s="233"/>
      <c r="E146" s="233"/>
      <c r="F146" s="233"/>
      <c r="G146" s="233"/>
      <c r="H146" s="233"/>
      <c r="I146" s="71" t="e">
        <f>I147+I152+#REF!+#REF!+#REF!+#REF!</f>
        <v>#REF!</v>
      </c>
      <c r="J146" s="191">
        <f aca="true" t="shared" si="1" ref="J146:M147">J147</f>
        <v>1265857.24</v>
      </c>
      <c r="K146" s="191">
        <f t="shared" si="1"/>
        <v>1265857.24</v>
      </c>
      <c r="L146" s="429">
        <f t="shared" si="1"/>
        <v>1265857.24</v>
      </c>
      <c r="M146" s="429">
        <f t="shared" si="1"/>
        <v>1265857.24</v>
      </c>
    </row>
    <row r="147" spans="1:13" ht="15.75">
      <c r="A147" s="234" t="s">
        <v>284</v>
      </c>
      <c r="B147" s="23" t="s">
        <v>128</v>
      </c>
      <c r="C147" s="23" t="s">
        <v>285</v>
      </c>
      <c r="D147" s="23"/>
      <c r="E147" s="23"/>
      <c r="F147" s="23"/>
      <c r="G147" s="23"/>
      <c r="H147" s="23"/>
      <c r="I147" s="85"/>
      <c r="J147" s="157">
        <f t="shared" si="1"/>
        <v>1265857.24</v>
      </c>
      <c r="K147" s="157">
        <f t="shared" si="1"/>
        <v>1265857.24</v>
      </c>
      <c r="L147" s="397">
        <f t="shared" si="1"/>
        <v>1265857.24</v>
      </c>
      <c r="M147" s="397">
        <f t="shared" si="1"/>
        <v>1265857.24</v>
      </c>
    </row>
    <row r="148" spans="1:13" ht="60.75" customHeight="1">
      <c r="A148" s="234" t="s">
        <v>253</v>
      </c>
      <c r="B148" s="23" t="s">
        <v>128</v>
      </c>
      <c r="C148" s="23" t="s">
        <v>130</v>
      </c>
      <c r="D148" s="23"/>
      <c r="E148" s="23"/>
      <c r="F148" s="23"/>
      <c r="G148" s="23"/>
      <c r="H148" s="23"/>
      <c r="I148" s="85"/>
      <c r="J148" s="157">
        <f>SUM(J149:J152)</f>
        <v>1265857.24</v>
      </c>
      <c r="K148" s="157">
        <f>SUM(K149:K152)</f>
        <v>1265857.24</v>
      </c>
      <c r="L148" s="397">
        <f>SUM(L149:L152)</f>
        <v>1265857.24</v>
      </c>
      <c r="M148" s="397">
        <f>SUM(M149:M152)</f>
        <v>1265857.24</v>
      </c>
    </row>
    <row r="149" spans="1:13" ht="94.5">
      <c r="A149" s="124" t="s">
        <v>975</v>
      </c>
      <c r="B149" s="22" t="s">
        <v>128</v>
      </c>
      <c r="C149" s="22" t="s">
        <v>130</v>
      </c>
      <c r="D149" s="22" t="s">
        <v>120</v>
      </c>
      <c r="E149" s="22" t="s">
        <v>60</v>
      </c>
      <c r="F149" s="22" t="s">
        <v>120</v>
      </c>
      <c r="G149" s="22" t="s">
        <v>559</v>
      </c>
      <c r="H149" s="22" t="s">
        <v>164</v>
      </c>
      <c r="I149" s="85"/>
      <c r="J149" s="135">
        <v>489343.68</v>
      </c>
      <c r="K149" s="135">
        <v>489343.68</v>
      </c>
      <c r="L149" s="399">
        <v>489343.68</v>
      </c>
      <c r="M149" s="399">
        <v>489343.68</v>
      </c>
    </row>
    <row r="150" spans="1:13" ht="81.75" customHeight="1">
      <c r="A150" s="64" t="s">
        <v>521</v>
      </c>
      <c r="B150" s="22" t="s">
        <v>128</v>
      </c>
      <c r="C150" s="22" t="s">
        <v>130</v>
      </c>
      <c r="D150" s="22" t="s">
        <v>120</v>
      </c>
      <c r="E150" s="22" t="s">
        <v>60</v>
      </c>
      <c r="F150" s="22" t="s">
        <v>120</v>
      </c>
      <c r="G150" s="22" t="s">
        <v>522</v>
      </c>
      <c r="H150" s="22" t="s">
        <v>164</v>
      </c>
      <c r="I150" s="85"/>
      <c r="J150" s="135">
        <v>237904.56</v>
      </c>
      <c r="K150" s="135">
        <v>237904.56</v>
      </c>
      <c r="L150" s="399">
        <v>237904.56</v>
      </c>
      <c r="M150" s="399">
        <v>237904.56</v>
      </c>
    </row>
    <row r="151" spans="1:13" ht="63">
      <c r="A151" s="64" t="s">
        <v>592</v>
      </c>
      <c r="B151" s="22" t="s">
        <v>128</v>
      </c>
      <c r="C151" s="22" t="s">
        <v>130</v>
      </c>
      <c r="D151" s="22" t="s">
        <v>120</v>
      </c>
      <c r="E151" s="22" t="s">
        <v>60</v>
      </c>
      <c r="F151" s="22" t="s">
        <v>120</v>
      </c>
      <c r="G151" s="22" t="s">
        <v>522</v>
      </c>
      <c r="H151" s="22" t="s">
        <v>165</v>
      </c>
      <c r="I151" s="85"/>
      <c r="J151" s="135">
        <v>520479</v>
      </c>
      <c r="K151" s="135">
        <v>520479</v>
      </c>
      <c r="L151" s="399">
        <v>520479</v>
      </c>
      <c r="M151" s="399">
        <v>520479</v>
      </c>
    </row>
    <row r="152" spans="1:13" ht="47.25">
      <c r="A152" s="64" t="s">
        <v>958</v>
      </c>
      <c r="B152" s="22" t="s">
        <v>128</v>
      </c>
      <c r="C152" s="22" t="s">
        <v>130</v>
      </c>
      <c r="D152" s="22" t="s">
        <v>120</v>
      </c>
      <c r="E152" s="22" t="s">
        <v>60</v>
      </c>
      <c r="F152" s="22" t="s">
        <v>120</v>
      </c>
      <c r="G152" s="22" t="s">
        <v>522</v>
      </c>
      <c r="H152" s="22" t="s">
        <v>111</v>
      </c>
      <c r="I152" s="86"/>
      <c r="J152" s="135">
        <v>18130</v>
      </c>
      <c r="K152" s="135">
        <v>18130</v>
      </c>
      <c r="L152" s="399">
        <v>18130</v>
      </c>
      <c r="M152" s="399">
        <v>18130</v>
      </c>
    </row>
    <row r="153" spans="1:13" ht="21.75" customHeight="1">
      <c r="A153" s="234" t="s">
        <v>254</v>
      </c>
      <c r="B153" s="23" t="s">
        <v>128</v>
      </c>
      <c r="C153" s="23" t="s">
        <v>255</v>
      </c>
      <c r="D153" s="145"/>
      <c r="E153" s="145"/>
      <c r="F153" s="145"/>
      <c r="G153" s="145"/>
      <c r="H153" s="145"/>
      <c r="I153" s="86"/>
      <c r="J153" s="157">
        <f>J154</f>
        <v>0</v>
      </c>
      <c r="K153" s="157">
        <f>K154</f>
        <v>0</v>
      </c>
      <c r="L153" s="397">
        <f>L154</f>
        <v>0</v>
      </c>
      <c r="M153" s="397">
        <f>M154</f>
        <v>0</v>
      </c>
    </row>
    <row r="154" spans="1:13" ht="15.75">
      <c r="A154" s="234" t="s">
        <v>315</v>
      </c>
      <c r="B154" s="23" t="s">
        <v>128</v>
      </c>
      <c r="C154" s="23" t="s">
        <v>328</v>
      </c>
      <c r="D154" s="23"/>
      <c r="E154" s="23"/>
      <c r="F154" s="23"/>
      <c r="G154" s="23"/>
      <c r="H154" s="23"/>
      <c r="I154" s="85"/>
      <c r="J154" s="24">
        <f>J155+J156</f>
        <v>0</v>
      </c>
      <c r="K154" s="24">
        <f>K155+K156</f>
        <v>0</v>
      </c>
      <c r="L154" s="414">
        <f>L155+L156</f>
        <v>0</v>
      </c>
      <c r="M154" s="414">
        <f>M155+M156</f>
        <v>0</v>
      </c>
    </row>
    <row r="155" spans="1:13" ht="78.75">
      <c r="A155" s="154" t="s">
        <v>891</v>
      </c>
      <c r="B155" s="22" t="s">
        <v>128</v>
      </c>
      <c r="C155" s="22" t="s">
        <v>328</v>
      </c>
      <c r="D155" s="22" t="s">
        <v>1362</v>
      </c>
      <c r="E155" s="22" t="s">
        <v>69</v>
      </c>
      <c r="F155" s="22" t="s">
        <v>70</v>
      </c>
      <c r="G155" s="22" t="s">
        <v>539</v>
      </c>
      <c r="H155" s="22" t="s">
        <v>165</v>
      </c>
      <c r="I155" s="71">
        <f>SUM(I156:I159)</f>
        <v>-745</v>
      </c>
      <c r="J155" s="93">
        <v>0</v>
      </c>
      <c r="K155" s="93">
        <v>0</v>
      </c>
      <c r="L155" s="428">
        <v>0</v>
      </c>
      <c r="M155" s="428">
        <v>0</v>
      </c>
    </row>
    <row r="156" spans="1:13" ht="63">
      <c r="A156" s="154" t="s">
        <v>937</v>
      </c>
      <c r="B156" s="22" t="s">
        <v>128</v>
      </c>
      <c r="C156" s="22" t="s">
        <v>328</v>
      </c>
      <c r="D156" s="22" t="s">
        <v>1362</v>
      </c>
      <c r="E156" s="22" t="s">
        <v>69</v>
      </c>
      <c r="F156" s="22" t="s">
        <v>120</v>
      </c>
      <c r="G156" s="22" t="s">
        <v>959</v>
      </c>
      <c r="H156" s="22" t="s">
        <v>165</v>
      </c>
      <c r="I156" s="86"/>
      <c r="J156" s="93">
        <v>0</v>
      </c>
      <c r="K156" s="93">
        <v>0</v>
      </c>
      <c r="L156" s="428">
        <v>0</v>
      </c>
      <c r="M156" s="428">
        <v>0</v>
      </c>
    </row>
    <row r="157" spans="1:13" ht="31.5">
      <c r="A157" s="232" t="s">
        <v>90</v>
      </c>
      <c r="B157" s="233" t="s">
        <v>132</v>
      </c>
      <c r="C157" s="233"/>
      <c r="D157" s="233"/>
      <c r="E157" s="233"/>
      <c r="F157" s="233"/>
      <c r="G157" s="233"/>
      <c r="H157" s="233"/>
      <c r="I157" s="86">
        <v>-745</v>
      </c>
      <c r="J157" s="204">
        <f>J158++J230</f>
        <v>229642118.91000003</v>
      </c>
      <c r="K157" s="204">
        <f>K158++K230</f>
        <v>222878476.93</v>
      </c>
      <c r="L157" s="413">
        <f>L158++L230</f>
        <v>222826628.93</v>
      </c>
      <c r="M157" s="413">
        <f>M158++M230</f>
        <v>222826628.93</v>
      </c>
    </row>
    <row r="158" spans="1:13" ht="15.75">
      <c r="A158" s="234" t="s">
        <v>138</v>
      </c>
      <c r="B158" s="23" t="s">
        <v>132</v>
      </c>
      <c r="C158" s="23" t="s">
        <v>139</v>
      </c>
      <c r="D158" s="23"/>
      <c r="E158" s="23"/>
      <c r="F158" s="23"/>
      <c r="G158" s="23"/>
      <c r="H158" s="23"/>
      <c r="I158" s="86"/>
      <c r="J158" s="24">
        <f>J159+J173+J203+J212+J221</f>
        <v>227389606.11</v>
      </c>
      <c r="K158" s="24">
        <f>K159+K173+K203+K212+K221</f>
        <v>220613464.13</v>
      </c>
      <c r="L158" s="414">
        <f>L159+L173+L203+L212+L221</f>
        <v>220574116.13</v>
      </c>
      <c r="M158" s="414">
        <f>M159+M173+M203+M212+M221</f>
        <v>220561616.13</v>
      </c>
    </row>
    <row r="159" spans="1:13" ht="15.75">
      <c r="A159" s="234" t="s">
        <v>133</v>
      </c>
      <c r="B159" s="23" t="s">
        <v>132</v>
      </c>
      <c r="C159" s="23" t="s">
        <v>237</v>
      </c>
      <c r="D159" s="23"/>
      <c r="E159" s="23"/>
      <c r="F159" s="23"/>
      <c r="G159" s="23"/>
      <c r="H159" s="23"/>
      <c r="I159" s="86"/>
      <c r="J159" s="157">
        <f>SUM(J160:J172)</f>
        <v>79142003.64</v>
      </c>
      <c r="K159" s="157">
        <f>SUM(K160:K172)</f>
        <v>79142003.64</v>
      </c>
      <c r="L159" s="397">
        <f>SUM(L160:L172)</f>
        <v>79142003.64</v>
      </c>
      <c r="M159" s="397">
        <f>SUM(M160:M172)</f>
        <v>79142003.64</v>
      </c>
    </row>
    <row r="160" spans="1:13" ht="87.75" customHeight="1">
      <c r="A160" s="249" t="s">
        <v>432</v>
      </c>
      <c r="B160" s="133" t="s">
        <v>132</v>
      </c>
      <c r="C160" s="133" t="s">
        <v>237</v>
      </c>
      <c r="D160" s="133" t="s">
        <v>231</v>
      </c>
      <c r="E160" s="133" t="s">
        <v>69</v>
      </c>
      <c r="F160" s="133" t="s">
        <v>70</v>
      </c>
      <c r="G160" s="133" t="s">
        <v>523</v>
      </c>
      <c r="H160" s="133" t="s">
        <v>110</v>
      </c>
      <c r="I160" s="164"/>
      <c r="J160" s="135">
        <v>3743425.6</v>
      </c>
      <c r="K160" s="135">
        <v>3743425.6</v>
      </c>
      <c r="L160" s="399">
        <v>3743425.6</v>
      </c>
      <c r="M160" s="399">
        <v>3743425.6</v>
      </c>
    </row>
    <row r="161" spans="1:13" ht="129" customHeight="1">
      <c r="A161" s="221" t="s">
        <v>698</v>
      </c>
      <c r="B161" s="133" t="s">
        <v>132</v>
      </c>
      <c r="C161" s="133" t="s">
        <v>237</v>
      </c>
      <c r="D161" s="133" t="s">
        <v>231</v>
      </c>
      <c r="E161" s="133" t="s">
        <v>69</v>
      </c>
      <c r="F161" s="133" t="s">
        <v>70</v>
      </c>
      <c r="G161" s="133" t="s">
        <v>714</v>
      </c>
      <c r="H161" s="133" t="s">
        <v>110</v>
      </c>
      <c r="I161" s="164"/>
      <c r="J161" s="135">
        <v>11006249.37</v>
      </c>
      <c r="K161" s="135">
        <v>11006249.37</v>
      </c>
      <c r="L161" s="399">
        <v>11006249.37</v>
      </c>
      <c r="M161" s="399">
        <v>11006249.37</v>
      </c>
    </row>
    <row r="162" spans="1:13" ht="78.75" customHeight="1">
      <c r="A162" s="221" t="s">
        <v>1150</v>
      </c>
      <c r="B162" s="133" t="s">
        <v>132</v>
      </c>
      <c r="C162" s="133" t="s">
        <v>237</v>
      </c>
      <c r="D162" s="133" t="s">
        <v>231</v>
      </c>
      <c r="E162" s="133" t="s">
        <v>69</v>
      </c>
      <c r="F162" s="133" t="s">
        <v>70</v>
      </c>
      <c r="G162" s="133" t="s">
        <v>1140</v>
      </c>
      <c r="H162" s="133" t="s">
        <v>110</v>
      </c>
      <c r="I162" s="164">
        <v>745</v>
      </c>
      <c r="J162" s="135">
        <v>50000</v>
      </c>
      <c r="K162" s="135">
        <v>50000</v>
      </c>
      <c r="L162" s="399">
        <v>50000</v>
      </c>
      <c r="M162" s="399">
        <v>50000</v>
      </c>
    </row>
    <row r="163" spans="1:13" ht="94.5">
      <c r="A163" s="221" t="s">
        <v>699</v>
      </c>
      <c r="B163" s="133" t="s">
        <v>132</v>
      </c>
      <c r="C163" s="133" t="s">
        <v>237</v>
      </c>
      <c r="D163" s="133" t="s">
        <v>231</v>
      </c>
      <c r="E163" s="133" t="s">
        <v>69</v>
      </c>
      <c r="F163" s="133" t="s">
        <v>70</v>
      </c>
      <c r="G163" s="133" t="s">
        <v>715</v>
      </c>
      <c r="H163" s="133" t="s">
        <v>110</v>
      </c>
      <c r="I163" s="164"/>
      <c r="J163" s="135">
        <v>7189583.41</v>
      </c>
      <c r="K163" s="135">
        <v>7189583.41</v>
      </c>
      <c r="L163" s="399">
        <v>7189583.41</v>
      </c>
      <c r="M163" s="399">
        <v>7189583.41</v>
      </c>
    </row>
    <row r="164" spans="1:13" ht="110.25">
      <c r="A164" s="221" t="s">
        <v>701</v>
      </c>
      <c r="B164" s="133" t="s">
        <v>132</v>
      </c>
      <c r="C164" s="133" t="s">
        <v>237</v>
      </c>
      <c r="D164" s="133" t="s">
        <v>231</v>
      </c>
      <c r="E164" s="133" t="s">
        <v>69</v>
      </c>
      <c r="F164" s="133" t="s">
        <v>70</v>
      </c>
      <c r="G164" s="133" t="s">
        <v>716</v>
      </c>
      <c r="H164" s="133" t="s">
        <v>110</v>
      </c>
      <c r="I164" s="164"/>
      <c r="J164" s="135"/>
      <c r="K164" s="135"/>
      <c r="L164" s="399"/>
      <c r="M164" s="399"/>
    </row>
    <row r="165" spans="1:13" ht="98.25" customHeight="1">
      <c r="A165" s="221" t="s">
        <v>700</v>
      </c>
      <c r="B165" s="133" t="s">
        <v>132</v>
      </c>
      <c r="C165" s="133" t="s">
        <v>237</v>
      </c>
      <c r="D165" s="133" t="s">
        <v>231</v>
      </c>
      <c r="E165" s="133" t="s">
        <v>69</v>
      </c>
      <c r="F165" s="133" t="s">
        <v>70</v>
      </c>
      <c r="G165" s="133" t="s">
        <v>717</v>
      </c>
      <c r="H165" s="133" t="s">
        <v>110</v>
      </c>
      <c r="I165" s="164"/>
      <c r="J165" s="135">
        <v>6085290.54</v>
      </c>
      <c r="K165" s="135">
        <v>6085290.54</v>
      </c>
      <c r="L165" s="399">
        <v>6085290.54</v>
      </c>
      <c r="M165" s="399">
        <v>6085290.54</v>
      </c>
    </row>
    <row r="166" spans="1:13" ht="75.75" customHeight="1">
      <c r="A166" s="249" t="s">
        <v>434</v>
      </c>
      <c r="B166" s="133" t="s">
        <v>132</v>
      </c>
      <c r="C166" s="133" t="s">
        <v>237</v>
      </c>
      <c r="D166" s="133" t="s">
        <v>231</v>
      </c>
      <c r="E166" s="133" t="s">
        <v>69</v>
      </c>
      <c r="F166" s="133" t="s">
        <v>70</v>
      </c>
      <c r="G166" s="133" t="s">
        <v>524</v>
      </c>
      <c r="H166" s="133" t="s">
        <v>110</v>
      </c>
      <c r="I166" s="164"/>
      <c r="J166" s="235">
        <v>5906304.72</v>
      </c>
      <c r="K166" s="235">
        <v>5906304.72</v>
      </c>
      <c r="L166" s="403">
        <v>5906304.72</v>
      </c>
      <c r="M166" s="403">
        <v>5906304.72</v>
      </c>
    </row>
    <row r="167" spans="1:13" ht="81" customHeight="1">
      <c r="A167" s="221" t="s">
        <v>1151</v>
      </c>
      <c r="B167" s="133" t="s">
        <v>132</v>
      </c>
      <c r="C167" s="133" t="s">
        <v>237</v>
      </c>
      <c r="D167" s="133" t="s">
        <v>231</v>
      </c>
      <c r="E167" s="133" t="s">
        <v>69</v>
      </c>
      <c r="F167" s="133" t="s">
        <v>70</v>
      </c>
      <c r="G167" s="133" t="s">
        <v>1141</v>
      </c>
      <c r="H167" s="133" t="s">
        <v>110</v>
      </c>
      <c r="I167" s="164"/>
      <c r="J167" s="135"/>
      <c r="K167" s="135"/>
      <c r="L167" s="399"/>
      <c r="M167" s="399"/>
    </row>
    <row r="168" spans="1:13" ht="96" customHeight="1">
      <c r="A168" s="221" t="s">
        <v>1192</v>
      </c>
      <c r="B168" s="133" t="s">
        <v>132</v>
      </c>
      <c r="C168" s="133" t="s">
        <v>237</v>
      </c>
      <c r="D168" s="133" t="s">
        <v>231</v>
      </c>
      <c r="E168" s="133" t="s">
        <v>69</v>
      </c>
      <c r="F168" s="133" t="s">
        <v>70</v>
      </c>
      <c r="G168" s="133" t="s">
        <v>1172</v>
      </c>
      <c r="H168" s="133" t="s">
        <v>110</v>
      </c>
      <c r="I168" s="137" t="e">
        <f>I169+#REF!+#REF!</f>
        <v>#REF!</v>
      </c>
      <c r="J168" s="135"/>
      <c r="K168" s="135"/>
      <c r="L168" s="399"/>
      <c r="M168" s="399"/>
    </row>
    <row r="169" spans="1:13" ht="63.75" customHeight="1">
      <c r="A169" s="221" t="s">
        <v>1193</v>
      </c>
      <c r="B169" s="133" t="s">
        <v>132</v>
      </c>
      <c r="C169" s="133" t="s">
        <v>237</v>
      </c>
      <c r="D169" s="133" t="s">
        <v>231</v>
      </c>
      <c r="E169" s="133" t="s">
        <v>69</v>
      </c>
      <c r="F169" s="133" t="s">
        <v>70</v>
      </c>
      <c r="G169" s="133" t="s">
        <v>1173</v>
      </c>
      <c r="H169" s="133" t="s">
        <v>110</v>
      </c>
      <c r="I169" s="164"/>
      <c r="J169" s="135"/>
      <c r="K169" s="135"/>
      <c r="L169" s="399"/>
      <c r="M169" s="399"/>
    </row>
    <row r="170" spans="1:13" ht="96.75" customHeight="1">
      <c r="A170" s="249" t="s">
        <v>1031</v>
      </c>
      <c r="B170" s="133" t="s">
        <v>132</v>
      </c>
      <c r="C170" s="133" t="s">
        <v>237</v>
      </c>
      <c r="D170" s="133" t="s">
        <v>1032</v>
      </c>
      <c r="E170" s="133" t="s">
        <v>69</v>
      </c>
      <c r="F170" s="133" t="s">
        <v>70</v>
      </c>
      <c r="G170" s="133" t="s">
        <v>1033</v>
      </c>
      <c r="H170" s="133" t="s">
        <v>110</v>
      </c>
      <c r="I170" s="164"/>
      <c r="J170" s="135"/>
      <c r="K170" s="135"/>
      <c r="L170" s="399"/>
      <c r="M170" s="399"/>
    </row>
    <row r="171" spans="1:13" ht="156.75" customHeight="1">
      <c r="A171" s="273" t="s">
        <v>436</v>
      </c>
      <c r="B171" s="133" t="s">
        <v>132</v>
      </c>
      <c r="C171" s="133" t="s">
        <v>237</v>
      </c>
      <c r="D171" s="133" t="s">
        <v>231</v>
      </c>
      <c r="E171" s="133" t="s">
        <v>69</v>
      </c>
      <c r="F171" s="133" t="s">
        <v>70</v>
      </c>
      <c r="G171" s="133" t="s">
        <v>525</v>
      </c>
      <c r="H171" s="133" t="s">
        <v>110</v>
      </c>
      <c r="I171" s="254">
        <f>SUM(I172:I176)</f>
        <v>0</v>
      </c>
      <c r="J171" s="135">
        <v>293256</v>
      </c>
      <c r="K171" s="135">
        <v>293256</v>
      </c>
      <c r="L171" s="399">
        <v>293256</v>
      </c>
      <c r="M171" s="399">
        <v>293256</v>
      </c>
    </row>
    <row r="172" spans="1:13" ht="144" customHeight="1">
      <c r="A172" s="222" t="s">
        <v>1374</v>
      </c>
      <c r="B172" s="133" t="s">
        <v>132</v>
      </c>
      <c r="C172" s="133" t="s">
        <v>237</v>
      </c>
      <c r="D172" s="133" t="s">
        <v>231</v>
      </c>
      <c r="E172" s="133" t="s">
        <v>69</v>
      </c>
      <c r="F172" s="133" t="s">
        <v>70</v>
      </c>
      <c r="G172" s="133" t="s">
        <v>526</v>
      </c>
      <c r="H172" s="133" t="s">
        <v>110</v>
      </c>
      <c r="I172" s="258"/>
      <c r="J172" s="135">
        <v>44867894</v>
      </c>
      <c r="K172" s="135">
        <v>44867894</v>
      </c>
      <c r="L172" s="399">
        <v>44867894</v>
      </c>
      <c r="M172" s="399">
        <v>44867894</v>
      </c>
    </row>
    <row r="173" spans="1:13" ht="20.25" customHeight="1">
      <c r="A173" s="234" t="s">
        <v>238</v>
      </c>
      <c r="B173" s="23" t="s">
        <v>132</v>
      </c>
      <c r="C173" s="23" t="s">
        <v>239</v>
      </c>
      <c r="D173" s="23"/>
      <c r="E173" s="23"/>
      <c r="F173" s="23"/>
      <c r="G173" s="23"/>
      <c r="H173" s="23"/>
      <c r="I173" s="91"/>
      <c r="J173" s="157">
        <f>J174+J187+J194+J195+J196+J197+J198+J199+J200+J201+J202</f>
        <v>130645272.78</v>
      </c>
      <c r="K173" s="157">
        <f>K174+K187+K194+K195+K196+K197+K198+K199+K200+K201+K202</f>
        <v>130645955.98</v>
      </c>
      <c r="L173" s="397">
        <f>L174+L187+L194+L195+L196+L197+L198+L199+L200+L201+L202</f>
        <v>130645955.98</v>
      </c>
      <c r="M173" s="397">
        <f>M174+M187+M194+M195+M196+M197+M198+M199+M200+M201+M202</f>
        <v>130645955.98</v>
      </c>
    </row>
    <row r="174" spans="1:13" ht="15.75">
      <c r="A174" s="242" t="s">
        <v>48</v>
      </c>
      <c r="B174" s="20" t="s">
        <v>132</v>
      </c>
      <c r="C174" s="20" t="s">
        <v>239</v>
      </c>
      <c r="D174" s="20"/>
      <c r="E174" s="20"/>
      <c r="F174" s="20"/>
      <c r="G174" s="20"/>
      <c r="H174" s="20"/>
      <c r="I174" s="91"/>
      <c r="J174" s="157">
        <f>SUM(J175:J186)</f>
        <v>29634065.75</v>
      </c>
      <c r="K174" s="157">
        <f>SUM(K175:K186)</f>
        <v>29634293.490000002</v>
      </c>
      <c r="L174" s="397">
        <f>SUM(L175:L186)</f>
        <v>29634293.490000002</v>
      </c>
      <c r="M174" s="397">
        <f>SUM(M175:M186)</f>
        <v>29634293.490000002</v>
      </c>
    </row>
    <row r="175" spans="1:13" ht="78.75">
      <c r="A175" s="221" t="s">
        <v>442</v>
      </c>
      <c r="B175" s="133" t="s">
        <v>132</v>
      </c>
      <c r="C175" s="133" t="s">
        <v>239</v>
      </c>
      <c r="D175" s="133" t="s">
        <v>231</v>
      </c>
      <c r="E175" s="133" t="s">
        <v>60</v>
      </c>
      <c r="F175" s="133" t="s">
        <v>70</v>
      </c>
      <c r="G175" s="133" t="s">
        <v>527</v>
      </c>
      <c r="H175" s="133" t="s">
        <v>110</v>
      </c>
      <c r="I175" s="258"/>
      <c r="J175" s="135">
        <v>6510044.79</v>
      </c>
      <c r="K175" s="135">
        <v>6510272.53</v>
      </c>
      <c r="L175" s="399">
        <v>6510272.53</v>
      </c>
      <c r="M175" s="399">
        <v>6510272.53</v>
      </c>
    </row>
    <row r="176" spans="1:13" ht="110.25">
      <c r="A176" s="222" t="s">
        <v>702</v>
      </c>
      <c r="B176" s="133" t="s">
        <v>132</v>
      </c>
      <c r="C176" s="133" t="s">
        <v>239</v>
      </c>
      <c r="D176" s="133" t="s">
        <v>231</v>
      </c>
      <c r="E176" s="133" t="s">
        <v>60</v>
      </c>
      <c r="F176" s="133" t="s">
        <v>70</v>
      </c>
      <c r="G176" s="133" t="s">
        <v>718</v>
      </c>
      <c r="H176" s="133" t="s">
        <v>110</v>
      </c>
      <c r="I176" s="164"/>
      <c r="J176" s="135">
        <v>6193210.77</v>
      </c>
      <c r="K176" s="135">
        <v>6193210.77</v>
      </c>
      <c r="L176" s="399">
        <v>6193210.77</v>
      </c>
      <c r="M176" s="399">
        <v>6193210.77</v>
      </c>
    </row>
    <row r="177" spans="1:13" ht="75" customHeight="1">
      <c r="A177" s="222" t="s">
        <v>703</v>
      </c>
      <c r="B177" s="133" t="s">
        <v>132</v>
      </c>
      <c r="C177" s="133" t="s">
        <v>239</v>
      </c>
      <c r="D177" s="133" t="s">
        <v>231</v>
      </c>
      <c r="E177" s="133" t="s">
        <v>60</v>
      </c>
      <c r="F177" s="133" t="s">
        <v>70</v>
      </c>
      <c r="G177" s="133" t="s">
        <v>719</v>
      </c>
      <c r="H177" s="133" t="s">
        <v>110</v>
      </c>
      <c r="I177" s="254">
        <f>SUM(I178:I180)</f>
        <v>0</v>
      </c>
      <c r="J177" s="135">
        <v>7436808.27</v>
      </c>
      <c r="K177" s="135">
        <v>7436808.27</v>
      </c>
      <c r="L177" s="399">
        <v>7436808.27</v>
      </c>
      <c r="M177" s="399">
        <v>7436808.27</v>
      </c>
    </row>
    <row r="178" spans="1:13" ht="78.75">
      <c r="A178" s="222" t="s">
        <v>1152</v>
      </c>
      <c r="B178" s="133" t="s">
        <v>132</v>
      </c>
      <c r="C178" s="133" t="s">
        <v>239</v>
      </c>
      <c r="D178" s="133" t="s">
        <v>231</v>
      </c>
      <c r="E178" s="133" t="s">
        <v>60</v>
      </c>
      <c r="F178" s="133" t="s">
        <v>70</v>
      </c>
      <c r="G178" s="133" t="s">
        <v>1142</v>
      </c>
      <c r="H178" s="133" t="s">
        <v>110</v>
      </c>
      <c r="I178" s="164"/>
      <c r="J178" s="252">
        <v>535135.19</v>
      </c>
      <c r="K178" s="252">
        <v>535135.19</v>
      </c>
      <c r="L178" s="415">
        <v>535135.19</v>
      </c>
      <c r="M178" s="415">
        <v>535135.19</v>
      </c>
    </row>
    <row r="179" spans="1:13" ht="78.75">
      <c r="A179" s="222" t="s">
        <v>1153</v>
      </c>
      <c r="B179" s="133" t="s">
        <v>132</v>
      </c>
      <c r="C179" s="133" t="s">
        <v>239</v>
      </c>
      <c r="D179" s="133" t="s">
        <v>231</v>
      </c>
      <c r="E179" s="133" t="s">
        <v>60</v>
      </c>
      <c r="F179" s="133" t="s">
        <v>70</v>
      </c>
      <c r="G179" s="133" t="s">
        <v>1143</v>
      </c>
      <c r="H179" s="133" t="s">
        <v>110</v>
      </c>
      <c r="I179" s="164"/>
      <c r="J179" s="135">
        <v>0</v>
      </c>
      <c r="K179" s="135">
        <v>0</v>
      </c>
      <c r="L179" s="399">
        <v>0</v>
      </c>
      <c r="M179" s="399">
        <v>0</v>
      </c>
    </row>
    <row r="180" spans="1:13" ht="94.5">
      <c r="A180" s="222" t="s">
        <v>1154</v>
      </c>
      <c r="B180" s="133" t="s">
        <v>132</v>
      </c>
      <c r="C180" s="133" t="s">
        <v>239</v>
      </c>
      <c r="D180" s="133" t="s">
        <v>231</v>
      </c>
      <c r="E180" s="133" t="s">
        <v>60</v>
      </c>
      <c r="F180" s="133" t="s">
        <v>70</v>
      </c>
      <c r="G180" s="133" t="s">
        <v>1144</v>
      </c>
      <c r="H180" s="133" t="s">
        <v>110</v>
      </c>
      <c r="I180" s="164"/>
      <c r="J180" s="252"/>
      <c r="K180" s="252"/>
      <c r="L180" s="415"/>
      <c r="M180" s="415"/>
    </row>
    <row r="181" spans="1:13" ht="63">
      <c r="A181" s="222" t="s">
        <v>1194</v>
      </c>
      <c r="B181" s="133" t="s">
        <v>132</v>
      </c>
      <c r="C181" s="133" t="s">
        <v>239</v>
      </c>
      <c r="D181" s="133" t="s">
        <v>231</v>
      </c>
      <c r="E181" s="133" t="s">
        <v>60</v>
      </c>
      <c r="F181" s="133" t="s">
        <v>70</v>
      </c>
      <c r="G181" s="133" t="s">
        <v>1176</v>
      </c>
      <c r="H181" s="133" t="s">
        <v>110</v>
      </c>
      <c r="I181" s="164"/>
      <c r="J181" s="252"/>
      <c r="K181" s="252"/>
      <c r="L181" s="415"/>
      <c r="M181" s="415"/>
    </row>
    <row r="182" spans="1:13" ht="110.25">
      <c r="A182" s="154" t="s">
        <v>704</v>
      </c>
      <c r="B182" s="22" t="s">
        <v>132</v>
      </c>
      <c r="C182" s="22" t="s">
        <v>239</v>
      </c>
      <c r="D182" s="22" t="s">
        <v>231</v>
      </c>
      <c r="E182" s="22" t="s">
        <v>60</v>
      </c>
      <c r="F182" s="22" t="s">
        <v>70</v>
      </c>
      <c r="G182" s="22" t="s">
        <v>720</v>
      </c>
      <c r="H182" s="22" t="s">
        <v>110</v>
      </c>
      <c r="I182" s="85"/>
      <c r="J182" s="32"/>
      <c r="K182" s="32"/>
      <c r="L182" s="426"/>
      <c r="M182" s="426"/>
    </row>
    <row r="183" spans="1:13" ht="94.5">
      <c r="A183" s="222" t="s">
        <v>705</v>
      </c>
      <c r="B183" s="133" t="s">
        <v>132</v>
      </c>
      <c r="C183" s="133" t="s">
        <v>239</v>
      </c>
      <c r="D183" s="133" t="s">
        <v>231</v>
      </c>
      <c r="E183" s="133" t="s">
        <v>60</v>
      </c>
      <c r="F183" s="133" t="s">
        <v>70</v>
      </c>
      <c r="G183" s="133" t="s">
        <v>721</v>
      </c>
      <c r="H183" s="133" t="s">
        <v>110</v>
      </c>
      <c r="I183" s="254">
        <f>I184</f>
        <v>0</v>
      </c>
      <c r="J183" s="135">
        <v>6864666.73</v>
      </c>
      <c r="K183" s="135">
        <v>6864666.73</v>
      </c>
      <c r="L183" s="399">
        <v>6864666.73</v>
      </c>
      <c r="M183" s="399">
        <v>6864666.73</v>
      </c>
    </row>
    <row r="184" spans="1:13" ht="78.75">
      <c r="A184" s="222" t="s">
        <v>572</v>
      </c>
      <c r="B184" s="133" t="s">
        <v>132</v>
      </c>
      <c r="C184" s="133" t="s">
        <v>239</v>
      </c>
      <c r="D184" s="133" t="s">
        <v>231</v>
      </c>
      <c r="E184" s="133" t="s">
        <v>60</v>
      </c>
      <c r="F184" s="133" t="s">
        <v>70</v>
      </c>
      <c r="G184" s="133" t="s">
        <v>575</v>
      </c>
      <c r="H184" s="133" t="s">
        <v>110</v>
      </c>
      <c r="I184" s="254">
        <f>SUM(I185:I186)</f>
        <v>0</v>
      </c>
      <c r="J184" s="135">
        <v>1744200</v>
      </c>
      <c r="K184" s="135">
        <v>1744200</v>
      </c>
      <c r="L184" s="399">
        <v>1744200</v>
      </c>
      <c r="M184" s="399">
        <v>1744200</v>
      </c>
    </row>
    <row r="185" spans="1:13" ht="102.75" customHeight="1">
      <c r="A185" s="222" t="s">
        <v>696</v>
      </c>
      <c r="B185" s="133" t="s">
        <v>132</v>
      </c>
      <c r="C185" s="133" t="s">
        <v>239</v>
      </c>
      <c r="D185" s="133">
        <v>11</v>
      </c>
      <c r="E185" s="133" t="s">
        <v>69</v>
      </c>
      <c r="F185" s="133" t="s">
        <v>70</v>
      </c>
      <c r="G185" s="133" t="s">
        <v>529</v>
      </c>
      <c r="H185" s="133" t="s">
        <v>110</v>
      </c>
      <c r="I185" s="164"/>
      <c r="J185" s="135">
        <v>350000</v>
      </c>
      <c r="K185" s="135">
        <v>350000</v>
      </c>
      <c r="L185" s="399">
        <v>350000</v>
      </c>
      <c r="M185" s="399">
        <v>350000</v>
      </c>
    </row>
    <row r="186" spans="1:13" ht="99" customHeight="1">
      <c r="A186" s="274" t="s">
        <v>993</v>
      </c>
      <c r="B186" s="133" t="s">
        <v>132</v>
      </c>
      <c r="C186" s="133" t="s">
        <v>239</v>
      </c>
      <c r="D186" s="133" t="s">
        <v>231</v>
      </c>
      <c r="E186" s="133" t="s">
        <v>60</v>
      </c>
      <c r="F186" s="133" t="s">
        <v>70</v>
      </c>
      <c r="G186" s="133" t="s">
        <v>994</v>
      </c>
      <c r="H186" s="133" t="s">
        <v>110</v>
      </c>
      <c r="I186" s="164"/>
      <c r="J186" s="252"/>
      <c r="K186" s="252"/>
      <c r="L186" s="415"/>
      <c r="M186" s="415"/>
    </row>
    <row r="187" spans="1:13" ht="15.75">
      <c r="A187" s="450" t="s">
        <v>295</v>
      </c>
      <c r="B187" s="20" t="s">
        <v>132</v>
      </c>
      <c r="C187" s="20" t="s">
        <v>239</v>
      </c>
      <c r="D187" s="20"/>
      <c r="E187" s="20"/>
      <c r="F187" s="20"/>
      <c r="G187" s="20"/>
      <c r="H187" s="20"/>
      <c r="I187" s="24">
        <f>SUM(I188:I191)</f>
        <v>-275.2</v>
      </c>
      <c r="J187" s="259">
        <f>SUM(J188:J193)</f>
        <v>17535187.03</v>
      </c>
      <c r="K187" s="259">
        <f>SUM(K188:K193)</f>
        <v>17535642.490000002</v>
      </c>
      <c r="L187" s="259">
        <f>SUM(L188:L193)</f>
        <v>17535642.490000002</v>
      </c>
      <c r="M187" s="259">
        <f>SUM(M188:M193)</f>
        <v>17535642.490000002</v>
      </c>
    </row>
    <row r="188" spans="1:13" ht="100.5" customHeight="1">
      <c r="A188" s="221" t="s">
        <v>530</v>
      </c>
      <c r="B188" s="133" t="s">
        <v>132</v>
      </c>
      <c r="C188" s="133" t="s">
        <v>239</v>
      </c>
      <c r="D188" s="133" t="s">
        <v>231</v>
      </c>
      <c r="E188" s="133" t="s">
        <v>60</v>
      </c>
      <c r="F188" s="133" t="s">
        <v>70</v>
      </c>
      <c r="G188" s="133" t="s">
        <v>531</v>
      </c>
      <c r="H188" s="133" t="s">
        <v>164</v>
      </c>
      <c r="I188" s="164"/>
      <c r="J188" s="135">
        <v>5582697.84</v>
      </c>
      <c r="K188" s="135">
        <v>5582697.84</v>
      </c>
      <c r="L188" s="399">
        <v>5582697.84</v>
      </c>
      <c r="M188" s="399">
        <v>5582697.84</v>
      </c>
    </row>
    <row r="189" spans="1:13" ht="51.75" customHeight="1">
      <c r="A189" s="221" t="s">
        <v>604</v>
      </c>
      <c r="B189" s="133" t="s">
        <v>132</v>
      </c>
      <c r="C189" s="133" t="s">
        <v>239</v>
      </c>
      <c r="D189" s="133" t="s">
        <v>231</v>
      </c>
      <c r="E189" s="133" t="s">
        <v>60</v>
      </c>
      <c r="F189" s="133" t="s">
        <v>70</v>
      </c>
      <c r="G189" s="133" t="s">
        <v>531</v>
      </c>
      <c r="H189" s="133" t="s">
        <v>165</v>
      </c>
      <c r="I189" s="164"/>
      <c r="J189" s="252">
        <v>9970553.27</v>
      </c>
      <c r="K189" s="252">
        <v>9971008.73</v>
      </c>
      <c r="L189" s="415">
        <v>9971008.73</v>
      </c>
      <c r="M189" s="415">
        <v>9971008.73</v>
      </c>
    </row>
    <row r="190" spans="1:13" ht="33" customHeight="1">
      <c r="A190" s="221" t="s">
        <v>446</v>
      </c>
      <c r="B190" s="133" t="s">
        <v>132</v>
      </c>
      <c r="C190" s="133" t="s">
        <v>239</v>
      </c>
      <c r="D190" s="133" t="s">
        <v>231</v>
      </c>
      <c r="E190" s="133" t="s">
        <v>60</v>
      </c>
      <c r="F190" s="133" t="s">
        <v>70</v>
      </c>
      <c r="G190" s="133" t="s">
        <v>531</v>
      </c>
      <c r="H190" s="133" t="s">
        <v>166</v>
      </c>
      <c r="I190" s="164"/>
      <c r="J190" s="135">
        <v>202935.92</v>
      </c>
      <c r="K190" s="135">
        <v>202935.92</v>
      </c>
      <c r="L190" s="399">
        <v>202935.92</v>
      </c>
      <c r="M190" s="399">
        <v>202935.92</v>
      </c>
    </row>
    <row r="191" spans="1:13" ht="63">
      <c r="A191" s="222" t="s">
        <v>605</v>
      </c>
      <c r="B191" s="133" t="s">
        <v>132</v>
      </c>
      <c r="C191" s="133" t="s">
        <v>239</v>
      </c>
      <c r="D191" s="133" t="s">
        <v>231</v>
      </c>
      <c r="E191" s="133" t="s">
        <v>60</v>
      </c>
      <c r="F191" s="133" t="s">
        <v>70</v>
      </c>
      <c r="G191" s="133" t="s">
        <v>576</v>
      </c>
      <c r="H191" s="133" t="s">
        <v>165</v>
      </c>
      <c r="I191" s="254">
        <f>I192</f>
        <v>-275.2</v>
      </c>
      <c r="J191" s="135">
        <v>323000</v>
      </c>
      <c r="K191" s="135">
        <v>323000</v>
      </c>
      <c r="L191" s="399">
        <v>323000</v>
      </c>
      <c r="M191" s="399">
        <v>323000</v>
      </c>
    </row>
    <row r="192" spans="1:13" ht="110.25">
      <c r="A192" s="222" t="s">
        <v>743</v>
      </c>
      <c r="B192" s="133" t="s">
        <v>132</v>
      </c>
      <c r="C192" s="133" t="s">
        <v>239</v>
      </c>
      <c r="D192" s="133">
        <v>11</v>
      </c>
      <c r="E192" s="133" t="s">
        <v>69</v>
      </c>
      <c r="F192" s="133" t="s">
        <v>70</v>
      </c>
      <c r="G192" s="133" t="s">
        <v>697</v>
      </c>
      <c r="H192" s="133" t="s">
        <v>164</v>
      </c>
      <c r="I192" s="254">
        <f>SUM(I194:I198)</f>
        <v>-275.2</v>
      </c>
      <c r="J192" s="135">
        <v>56000</v>
      </c>
      <c r="K192" s="135">
        <v>56000</v>
      </c>
      <c r="L192" s="399">
        <v>56000</v>
      </c>
      <c r="M192" s="399">
        <v>56000</v>
      </c>
    </row>
    <row r="193" spans="1:13" ht="67.5" customHeight="1">
      <c r="A193" s="222" t="s">
        <v>606</v>
      </c>
      <c r="B193" s="133" t="s">
        <v>132</v>
      </c>
      <c r="C193" s="133" t="s">
        <v>239</v>
      </c>
      <c r="D193" s="133" t="s">
        <v>231</v>
      </c>
      <c r="E193" s="133" t="s">
        <v>60</v>
      </c>
      <c r="F193" s="133" t="s">
        <v>70</v>
      </c>
      <c r="G193" s="133" t="s">
        <v>532</v>
      </c>
      <c r="H193" s="133" t="s">
        <v>165</v>
      </c>
      <c r="I193" s="254"/>
      <c r="J193" s="135">
        <v>1400000</v>
      </c>
      <c r="K193" s="135">
        <v>1400000</v>
      </c>
      <c r="L193" s="399">
        <v>1400000</v>
      </c>
      <c r="M193" s="399">
        <v>1400000</v>
      </c>
    </row>
    <row r="194" spans="1:13" ht="114.75" customHeight="1">
      <c r="A194" s="221" t="s">
        <v>727</v>
      </c>
      <c r="B194" s="133" t="s">
        <v>132</v>
      </c>
      <c r="C194" s="133" t="s">
        <v>239</v>
      </c>
      <c r="D194" s="133" t="s">
        <v>231</v>
      </c>
      <c r="E194" s="133" t="s">
        <v>60</v>
      </c>
      <c r="F194" s="133" t="s">
        <v>70</v>
      </c>
      <c r="G194" s="133" t="s">
        <v>533</v>
      </c>
      <c r="H194" s="133" t="s">
        <v>165</v>
      </c>
      <c r="I194" s="164">
        <v>-216</v>
      </c>
      <c r="J194" s="252">
        <v>35942</v>
      </c>
      <c r="K194" s="252">
        <v>35942</v>
      </c>
      <c r="L194" s="415">
        <v>35942</v>
      </c>
      <c r="M194" s="415">
        <v>35942</v>
      </c>
    </row>
    <row r="195" spans="1:13" ht="209.25" customHeight="1">
      <c r="A195" s="222" t="s">
        <v>728</v>
      </c>
      <c r="B195" s="133" t="s">
        <v>132</v>
      </c>
      <c r="C195" s="133" t="s">
        <v>239</v>
      </c>
      <c r="D195" s="133" t="s">
        <v>231</v>
      </c>
      <c r="E195" s="133" t="s">
        <v>60</v>
      </c>
      <c r="F195" s="133" t="s">
        <v>70</v>
      </c>
      <c r="G195" s="133" t="s">
        <v>534</v>
      </c>
      <c r="H195" s="133" t="s">
        <v>164</v>
      </c>
      <c r="I195" s="164">
        <v>-53.2</v>
      </c>
      <c r="J195" s="252">
        <v>14929201</v>
      </c>
      <c r="K195" s="252">
        <v>14929201</v>
      </c>
      <c r="L195" s="415">
        <v>14929201</v>
      </c>
      <c r="M195" s="415">
        <v>14929201</v>
      </c>
    </row>
    <row r="196" spans="1:13" ht="177.75" customHeight="1">
      <c r="A196" s="222" t="s">
        <v>729</v>
      </c>
      <c r="B196" s="133" t="s">
        <v>132</v>
      </c>
      <c r="C196" s="133" t="s">
        <v>239</v>
      </c>
      <c r="D196" s="133" t="s">
        <v>231</v>
      </c>
      <c r="E196" s="133" t="s">
        <v>60</v>
      </c>
      <c r="F196" s="133" t="s">
        <v>70</v>
      </c>
      <c r="G196" s="133" t="s">
        <v>534</v>
      </c>
      <c r="H196" s="133" t="s">
        <v>165</v>
      </c>
      <c r="I196" s="164">
        <v>-6</v>
      </c>
      <c r="J196" s="252">
        <v>162328</v>
      </c>
      <c r="K196" s="252">
        <v>162328</v>
      </c>
      <c r="L196" s="415">
        <v>162328</v>
      </c>
      <c r="M196" s="415">
        <v>162328</v>
      </c>
    </row>
    <row r="197" spans="1:13" ht="156" customHeight="1">
      <c r="A197" s="222" t="s">
        <v>730</v>
      </c>
      <c r="B197" s="133" t="s">
        <v>132</v>
      </c>
      <c r="C197" s="133" t="s">
        <v>239</v>
      </c>
      <c r="D197" s="133" t="s">
        <v>231</v>
      </c>
      <c r="E197" s="133" t="s">
        <v>60</v>
      </c>
      <c r="F197" s="133" t="s">
        <v>70</v>
      </c>
      <c r="G197" s="133" t="s">
        <v>534</v>
      </c>
      <c r="H197" s="133" t="s">
        <v>110</v>
      </c>
      <c r="I197" s="164"/>
      <c r="J197" s="252">
        <v>61615512</v>
      </c>
      <c r="K197" s="252">
        <v>61615512</v>
      </c>
      <c r="L197" s="415">
        <v>61615512</v>
      </c>
      <c r="M197" s="415">
        <v>61615512</v>
      </c>
    </row>
    <row r="198" spans="1:13" ht="79.5" customHeight="1">
      <c r="A198" s="222" t="s">
        <v>992</v>
      </c>
      <c r="B198" s="133" t="s">
        <v>132</v>
      </c>
      <c r="C198" s="133" t="s">
        <v>239</v>
      </c>
      <c r="D198" s="133" t="s">
        <v>231</v>
      </c>
      <c r="E198" s="133" t="s">
        <v>60</v>
      </c>
      <c r="F198" s="133" t="s">
        <v>70</v>
      </c>
      <c r="G198" s="133" t="s">
        <v>990</v>
      </c>
      <c r="H198" s="133" t="s">
        <v>165</v>
      </c>
      <c r="I198" s="164"/>
      <c r="J198" s="252"/>
      <c r="K198" s="252"/>
      <c r="L198" s="415"/>
      <c r="M198" s="415"/>
    </row>
    <row r="199" spans="1:13" ht="80.25" customHeight="1">
      <c r="A199" s="222" t="s">
        <v>993</v>
      </c>
      <c r="B199" s="133" t="s">
        <v>132</v>
      </c>
      <c r="C199" s="133" t="s">
        <v>239</v>
      </c>
      <c r="D199" s="133" t="s">
        <v>231</v>
      </c>
      <c r="E199" s="133" t="s">
        <v>60</v>
      </c>
      <c r="F199" s="133" t="s">
        <v>70</v>
      </c>
      <c r="G199" s="133" t="s">
        <v>990</v>
      </c>
      <c r="H199" s="133" t="s">
        <v>110</v>
      </c>
      <c r="I199" s="164"/>
      <c r="J199" s="252"/>
      <c r="K199" s="252"/>
      <c r="L199" s="415"/>
      <c r="M199" s="415"/>
    </row>
    <row r="200" spans="1:13" ht="60.75" customHeight="1">
      <c r="A200" s="222" t="s">
        <v>1200</v>
      </c>
      <c r="B200" s="133" t="s">
        <v>132</v>
      </c>
      <c r="C200" s="133" t="s">
        <v>239</v>
      </c>
      <c r="D200" s="133" t="s">
        <v>528</v>
      </c>
      <c r="E200" s="133" t="s">
        <v>119</v>
      </c>
      <c r="F200" s="133" t="s">
        <v>1235</v>
      </c>
      <c r="G200" s="133" t="s">
        <v>1236</v>
      </c>
      <c r="H200" s="133" t="s">
        <v>165</v>
      </c>
      <c r="I200" s="164"/>
      <c r="J200" s="252"/>
      <c r="K200" s="252"/>
      <c r="L200" s="415"/>
      <c r="M200" s="415"/>
    </row>
    <row r="201" spans="1:13" ht="78.75">
      <c r="A201" s="221" t="s">
        <v>1212</v>
      </c>
      <c r="B201" s="133" t="s">
        <v>132</v>
      </c>
      <c r="C201" s="133" t="s">
        <v>239</v>
      </c>
      <c r="D201" s="133" t="s">
        <v>528</v>
      </c>
      <c r="E201" s="133" t="s">
        <v>119</v>
      </c>
      <c r="F201" s="133" t="s">
        <v>499</v>
      </c>
      <c r="G201" s="133" t="s">
        <v>1211</v>
      </c>
      <c r="H201" s="133" t="s">
        <v>165</v>
      </c>
      <c r="I201" s="275"/>
      <c r="J201" s="252"/>
      <c r="K201" s="252"/>
      <c r="L201" s="415"/>
      <c r="M201" s="415"/>
    </row>
    <row r="202" spans="1:13" ht="179.25" customHeight="1">
      <c r="A202" s="222" t="s">
        <v>479</v>
      </c>
      <c r="B202" s="133" t="s">
        <v>132</v>
      </c>
      <c r="C202" s="133" t="s">
        <v>239</v>
      </c>
      <c r="D202" s="133" t="s">
        <v>163</v>
      </c>
      <c r="E202" s="133" t="s">
        <v>119</v>
      </c>
      <c r="F202" s="133" t="s">
        <v>499</v>
      </c>
      <c r="G202" s="133" t="s">
        <v>535</v>
      </c>
      <c r="H202" s="133" t="s">
        <v>110</v>
      </c>
      <c r="I202" s="275"/>
      <c r="J202" s="252">
        <v>6733037</v>
      </c>
      <c r="K202" s="252">
        <v>6733037</v>
      </c>
      <c r="L202" s="415">
        <v>6733037</v>
      </c>
      <c r="M202" s="415">
        <v>6733037</v>
      </c>
    </row>
    <row r="203" spans="1:13" ht="21" customHeight="1">
      <c r="A203" s="152" t="s">
        <v>724</v>
      </c>
      <c r="B203" s="23" t="s">
        <v>132</v>
      </c>
      <c r="C203" s="23" t="s">
        <v>723</v>
      </c>
      <c r="D203" s="23"/>
      <c r="E203" s="23"/>
      <c r="F203" s="23"/>
      <c r="G203" s="23"/>
      <c r="H203" s="23"/>
      <c r="I203" s="85"/>
      <c r="J203" s="240">
        <f>SUM(J204:J211)</f>
        <v>5043260.25</v>
      </c>
      <c r="K203" s="240">
        <f>SUM(K204:K211)</f>
        <v>5043260.25</v>
      </c>
      <c r="L203" s="416">
        <f>SUM(L204:L211)</f>
        <v>5043260.25</v>
      </c>
      <c r="M203" s="416">
        <f>SUM(M204:M211)</f>
        <v>5043260.25</v>
      </c>
    </row>
    <row r="204" spans="1:13" ht="95.25" customHeight="1">
      <c r="A204" s="222" t="s">
        <v>536</v>
      </c>
      <c r="B204" s="133" t="s">
        <v>132</v>
      </c>
      <c r="C204" s="133" t="s">
        <v>723</v>
      </c>
      <c r="D204" s="133" t="s">
        <v>231</v>
      </c>
      <c r="E204" s="133" t="s">
        <v>233</v>
      </c>
      <c r="F204" s="133" t="s">
        <v>70</v>
      </c>
      <c r="G204" s="133" t="s">
        <v>537</v>
      </c>
      <c r="H204" s="133" t="s">
        <v>110</v>
      </c>
      <c r="I204" s="254">
        <f>I206</f>
        <v>1400</v>
      </c>
      <c r="J204" s="235">
        <v>4905060.25</v>
      </c>
      <c r="K204" s="235">
        <v>4905060.25</v>
      </c>
      <c r="L204" s="403">
        <v>4905060.25</v>
      </c>
      <c r="M204" s="403">
        <v>4905060.25</v>
      </c>
    </row>
    <row r="205" spans="1:13" ht="102" customHeight="1">
      <c r="A205" s="222" t="s">
        <v>864</v>
      </c>
      <c r="B205" s="133" t="s">
        <v>132</v>
      </c>
      <c r="C205" s="133" t="s">
        <v>723</v>
      </c>
      <c r="D205" s="133" t="s">
        <v>231</v>
      </c>
      <c r="E205" s="133" t="s">
        <v>233</v>
      </c>
      <c r="F205" s="133" t="s">
        <v>70</v>
      </c>
      <c r="G205" s="133" t="s">
        <v>866</v>
      </c>
      <c r="H205" s="133" t="s">
        <v>110</v>
      </c>
      <c r="I205" s="254"/>
      <c r="J205" s="138"/>
      <c r="K205" s="138"/>
      <c r="L205" s="417"/>
      <c r="M205" s="417"/>
    </row>
    <row r="206" spans="1:13" ht="110.25">
      <c r="A206" s="222" t="s">
        <v>722</v>
      </c>
      <c r="B206" s="133" t="s">
        <v>132</v>
      </c>
      <c r="C206" s="133" t="s">
        <v>723</v>
      </c>
      <c r="D206" s="133" t="s">
        <v>231</v>
      </c>
      <c r="E206" s="133" t="s">
        <v>233</v>
      </c>
      <c r="F206" s="133" t="s">
        <v>70</v>
      </c>
      <c r="G206" s="133" t="s">
        <v>538</v>
      </c>
      <c r="H206" s="133" t="s">
        <v>110</v>
      </c>
      <c r="I206" s="254">
        <f>SUM(I207:I208)</f>
        <v>1400</v>
      </c>
      <c r="J206" s="138">
        <v>0</v>
      </c>
      <c r="K206" s="138">
        <v>0</v>
      </c>
      <c r="L206" s="417">
        <v>0</v>
      </c>
      <c r="M206" s="417">
        <v>0</v>
      </c>
    </row>
    <row r="207" spans="1:13" ht="78.75">
      <c r="A207" s="222" t="s">
        <v>1169</v>
      </c>
      <c r="B207" s="133" t="s">
        <v>132</v>
      </c>
      <c r="C207" s="133" t="s">
        <v>723</v>
      </c>
      <c r="D207" s="133" t="s">
        <v>231</v>
      </c>
      <c r="E207" s="133" t="s">
        <v>233</v>
      </c>
      <c r="F207" s="133" t="s">
        <v>70</v>
      </c>
      <c r="G207" s="133" t="s">
        <v>1170</v>
      </c>
      <c r="H207" s="133" t="s">
        <v>110</v>
      </c>
      <c r="I207" s="164"/>
      <c r="J207" s="138"/>
      <c r="K207" s="138"/>
      <c r="L207" s="417"/>
      <c r="M207" s="417"/>
    </row>
    <row r="208" spans="1:13" ht="48" customHeight="1">
      <c r="A208" s="260" t="s">
        <v>1195</v>
      </c>
      <c r="B208" s="133" t="s">
        <v>132</v>
      </c>
      <c r="C208" s="133" t="s">
        <v>723</v>
      </c>
      <c r="D208" s="133" t="s">
        <v>231</v>
      </c>
      <c r="E208" s="133" t="s">
        <v>233</v>
      </c>
      <c r="F208" s="133" t="s">
        <v>70</v>
      </c>
      <c r="G208" s="133" t="s">
        <v>1180</v>
      </c>
      <c r="H208" s="133" t="s">
        <v>110</v>
      </c>
      <c r="I208" s="164">
        <v>1400</v>
      </c>
      <c r="J208" s="235"/>
      <c r="K208" s="235"/>
      <c r="L208" s="403"/>
      <c r="M208" s="403"/>
    </row>
    <row r="209" spans="1:13" ht="94.5">
      <c r="A209" s="260" t="s">
        <v>1196</v>
      </c>
      <c r="B209" s="133" t="s">
        <v>132</v>
      </c>
      <c r="C209" s="133" t="s">
        <v>723</v>
      </c>
      <c r="D209" s="133" t="s">
        <v>231</v>
      </c>
      <c r="E209" s="133" t="s">
        <v>233</v>
      </c>
      <c r="F209" s="133" t="s">
        <v>70</v>
      </c>
      <c r="G209" s="133" t="s">
        <v>1181</v>
      </c>
      <c r="H209" s="133" t="s">
        <v>110</v>
      </c>
      <c r="I209" s="164"/>
      <c r="J209" s="138"/>
      <c r="K209" s="138"/>
      <c r="L209" s="417"/>
      <c r="M209" s="417"/>
    </row>
    <row r="210" spans="1:13" ht="47.25">
      <c r="A210" s="161" t="s">
        <v>1433</v>
      </c>
      <c r="B210" s="246">
        <v>909</v>
      </c>
      <c r="C210" s="247" t="s">
        <v>723</v>
      </c>
      <c r="D210" s="247" t="s">
        <v>231</v>
      </c>
      <c r="E210" s="247" t="s">
        <v>233</v>
      </c>
      <c r="F210" s="247" t="s">
        <v>70</v>
      </c>
      <c r="G210" s="247" t="s">
        <v>1320</v>
      </c>
      <c r="H210" s="247" t="s">
        <v>110</v>
      </c>
      <c r="I210" s="254" t="e">
        <f>I7+#REF!+I116+I130+I187+I200</f>
        <v>#REF!</v>
      </c>
      <c r="J210" s="250">
        <v>138200</v>
      </c>
      <c r="K210" s="250">
        <v>138200</v>
      </c>
      <c r="L210" s="421">
        <v>138200</v>
      </c>
      <c r="M210" s="421">
        <v>138200</v>
      </c>
    </row>
    <row r="211" spans="1:13" ht="63">
      <c r="A211" s="260" t="s">
        <v>1197</v>
      </c>
      <c r="B211" s="133" t="s">
        <v>132</v>
      </c>
      <c r="C211" s="133" t="s">
        <v>723</v>
      </c>
      <c r="D211" s="133" t="s">
        <v>231</v>
      </c>
      <c r="E211" s="133" t="s">
        <v>233</v>
      </c>
      <c r="F211" s="133" t="s">
        <v>70</v>
      </c>
      <c r="G211" s="133" t="s">
        <v>1182</v>
      </c>
      <c r="H211" s="133" t="s">
        <v>110</v>
      </c>
      <c r="I211" s="254">
        <f>I212</f>
        <v>0</v>
      </c>
      <c r="J211" s="138"/>
      <c r="K211" s="138"/>
      <c r="L211" s="417"/>
      <c r="M211" s="417"/>
    </row>
    <row r="212" spans="1:13" ht="20.25" customHeight="1">
      <c r="A212" s="243" t="s">
        <v>140</v>
      </c>
      <c r="B212" s="23" t="s">
        <v>132</v>
      </c>
      <c r="C212" s="23" t="s">
        <v>141</v>
      </c>
      <c r="D212" s="23"/>
      <c r="E212" s="23"/>
      <c r="F212" s="23"/>
      <c r="G212" s="23"/>
      <c r="H212" s="23"/>
      <c r="I212" s="85"/>
      <c r="J212" s="157">
        <f>SUM(J213:J220)</f>
        <v>579348</v>
      </c>
      <c r="K212" s="157">
        <f>SUM(K213:K220)</f>
        <v>579348</v>
      </c>
      <c r="L212" s="397">
        <f>SUM(L213:L216)</f>
        <v>527500</v>
      </c>
      <c r="M212" s="397">
        <f>SUM(M213:M216)</f>
        <v>527500</v>
      </c>
    </row>
    <row r="213" spans="1:13" ht="64.5" customHeight="1">
      <c r="A213" s="222" t="s">
        <v>608</v>
      </c>
      <c r="B213" s="246">
        <v>909</v>
      </c>
      <c r="C213" s="247" t="s">
        <v>141</v>
      </c>
      <c r="D213" s="247">
        <v>11</v>
      </c>
      <c r="E213" s="247" t="s">
        <v>69</v>
      </c>
      <c r="F213" s="247" t="s">
        <v>70</v>
      </c>
      <c r="G213" s="247" t="s">
        <v>744</v>
      </c>
      <c r="H213" s="247" t="s">
        <v>165</v>
      </c>
      <c r="I213" s="164"/>
      <c r="J213" s="250">
        <v>0</v>
      </c>
      <c r="K213" s="250">
        <v>0</v>
      </c>
      <c r="L213" s="421">
        <v>65500</v>
      </c>
      <c r="M213" s="421">
        <v>65500</v>
      </c>
    </row>
    <row r="214" spans="1:13" ht="63">
      <c r="A214" s="69" t="s">
        <v>608</v>
      </c>
      <c r="B214" s="246">
        <v>909</v>
      </c>
      <c r="C214" s="247" t="s">
        <v>141</v>
      </c>
      <c r="D214" s="247">
        <v>11</v>
      </c>
      <c r="E214" s="247" t="s">
        <v>69</v>
      </c>
      <c r="F214" s="247" t="s">
        <v>70</v>
      </c>
      <c r="G214" s="247" t="s">
        <v>744</v>
      </c>
      <c r="H214" s="247" t="s">
        <v>165</v>
      </c>
      <c r="I214" s="269"/>
      <c r="J214" s="135">
        <v>0</v>
      </c>
      <c r="K214" s="135">
        <v>0</v>
      </c>
      <c r="L214" s="399">
        <v>23100</v>
      </c>
      <c r="M214" s="399">
        <v>23100</v>
      </c>
    </row>
    <row r="215" spans="1:13" ht="78.75">
      <c r="A215" s="222" t="s">
        <v>1483</v>
      </c>
      <c r="B215" s="246">
        <v>909</v>
      </c>
      <c r="C215" s="247" t="s">
        <v>141</v>
      </c>
      <c r="D215" s="247">
        <v>11</v>
      </c>
      <c r="E215" s="247" t="s">
        <v>69</v>
      </c>
      <c r="F215" s="247" t="s">
        <v>70</v>
      </c>
      <c r="G215" s="247" t="s">
        <v>744</v>
      </c>
      <c r="H215" s="247" t="s">
        <v>110</v>
      </c>
      <c r="I215" s="269"/>
      <c r="J215" s="135">
        <v>0</v>
      </c>
      <c r="K215" s="135">
        <v>0</v>
      </c>
      <c r="L215" s="399">
        <v>392700</v>
      </c>
      <c r="M215" s="399">
        <v>392700</v>
      </c>
    </row>
    <row r="216" spans="1:13" ht="94.5">
      <c r="A216" s="221" t="s">
        <v>695</v>
      </c>
      <c r="B216" s="133" t="s">
        <v>132</v>
      </c>
      <c r="C216" s="133" t="s">
        <v>141</v>
      </c>
      <c r="D216" s="133">
        <v>11</v>
      </c>
      <c r="E216" s="133" t="s">
        <v>69</v>
      </c>
      <c r="F216" s="133" t="s">
        <v>70</v>
      </c>
      <c r="G216" s="133" t="s">
        <v>540</v>
      </c>
      <c r="H216" s="133" t="s">
        <v>110</v>
      </c>
      <c r="I216" s="269"/>
      <c r="J216" s="235">
        <v>0</v>
      </c>
      <c r="K216" s="235">
        <v>0</v>
      </c>
      <c r="L216" s="403">
        <v>46200</v>
      </c>
      <c r="M216" s="403">
        <v>46200</v>
      </c>
    </row>
    <row r="217" spans="1:13" ht="63">
      <c r="A217" s="222" t="s">
        <v>608</v>
      </c>
      <c r="B217" s="246">
        <v>909</v>
      </c>
      <c r="C217" s="247" t="s">
        <v>141</v>
      </c>
      <c r="D217" s="247" t="s">
        <v>231</v>
      </c>
      <c r="E217" s="247" t="s">
        <v>60</v>
      </c>
      <c r="F217" s="247" t="s">
        <v>70</v>
      </c>
      <c r="G217" s="247" t="s">
        <v>744</v>
      </c>
      <c r="H217" s="247" t="s">
        <v>165</v>
      </c>
      <c r="I217" s="164"/>
      <c r="J217" s="250">
        <v>71148</v>
      </c>
      <c r="K217" s="250">
        <v>71148</v>
      </c>
      <c r="L217" s="403"/>
      <c r="M217" s="403"/>
    </row>
    <row r="218" spans="1:13" ht="63">
      <c r="A218" s="69" t="s">
        <v>608</v>
      </c>
      <c r="B218" s="246">
        <v>909</v>
      </c>
      <c r="C218" s="247" t="s">
        <v>141</v>
      </c>
      <c r="D218" s="247" t="s">
        <v>231</v>
      </c>
      <c r="E218" s="247" t="s">
        <v>60</v>
      </c>
      <c r="F218" s="247" t="s">
        <v>70</v>
      </c>
      <c r="G218" s="247" t="s">
        <v>744</v>
      </c>
      <c r="H218" s="247" t="s">
        <v>165</v>
      </c>
      <c r="I218" s="269"/>
      <c r="J218" s="135">
        <v>28875</v>
      </c>
      <c r="K218" s="135">
        <v>28875</v>
      </c>
      <c r="L218" s="403"/>
      <c r="M218" s="403"/>
    </row>
    <row r="219" spans="1:13" ht="78.75">
      <c r="A219" s="222" t="s">
        <v>1483</v>
      </c>
      <c r="B219" s="246">
        <v>909</v>
      </c>
      <c r="C219" s="247" t="s">
        <v>141</v>
      </c>
      <c r="D219" s="247" t="s">
        <v>231</v>
      </c>
      <c r="E219" s="247" t="s">
        <v>60</v>
      </c>
      <c r="F219" s="247" t="s">
        <v>70</v>
      </c>
      <c r="G219" s="247" t="s">
        <v>744</v>
      </c>
      <c r="H219" s="247" t="s">
        <v>110</v>
      </c>
      <c r="I219" s="269"/>
      <c r="J219" s="135">
        <v>428505</v>
      </c>
      <c r="K219" s="135">
        <v>428505</v>
      </c>
      <c r="L219" s="403"/>
      <c r="M219" s="403"/>
    </row>
    <row r="220" spans="1:13" ht="94.5">
      <c r="A220" s="221" t="s">
        <v>695</v>
      </c>
      <c r="B220" s="133" t="s">
        <v>132</v>
      </c>
      <c r="C220" s="133" t="s">
        <v>141</v>
      </c>
      <c r="D220" s="247" t="s">
        <v>231</v>
      </c>
      <c r="E220" s="247" t="s">
        <v>60</v>
      </c>
      <c r="F220" s="133" t="s">
        <v>70</v>
      </c>
      <c r="G220" s="133" t="s">
        <v>540</v>
      </c>
      <c r="H220" s="133" t="s">
        <v>110</v>
      </c>
      <c r="I220" s="269"/>
      <c r="J220" s="235">
        <v>50820</v>
      </c>
      <c r="K220" s="235">
        <v>50820</v>
      </c>
      <c r="L220" s="403"/>
      <c r="M220" s="403"/>
    </row>
    <row r="221" spans="1:13" ht="15.75">
      <c r="A221" s="234" t="s">
        <v>240</v>
      </c>
      <c r="B221" s="23" t="s">
        <v>132</v>
      </c>
      <c r="C221" s="23" t="s">
        <v>241</v>
      </c>
      <c r="D221" s="23"/>
      <c r="E221" s="23"/>
      <c r="F221" s="23"/>
      <c r="G221" s="23"/>
      <c r="H221" s="23"/>
      <c r="I221" s="268"/>
      <c r="J221" s="24">
        <f>SUM(J222:J229)</f>
        <v>11979721.440000001</v>
      </c>
      <c r="K221" s="24">
        <f>SUM(K222:K229)</f>
        <v>5202896.260000001</v>
      </c>
      <c r="L221" s="414">
        <f>SUM(L222:L229)</f>
        <v>5215396.260000001</v>
      </c>
      <c r="M221" s="414">
        <f>SUM(M222:M229)</f>
        <v>5202896.260000001</v>
      </c>
    </row>
    <row r="222" spans="1:13" ht="94.5" customHeight="1">
      <c r="A222" s="221" t="s">
        <v>547</v>
      </c>
      <c r="B222" s="133" t="s">
        <v>132</v>
      </c>
      <c r="C222" s="133" t="s">
        <v>241</v>
      </c>
      <c r="D222" s="133" t="s">
        <v>120</v>
      </c>
      <c r="E222" s="133" t="s">
        <v>60</v>
      </c>
      <c r="F222" s="133" t="s">
        <v>120</v>
      </c>
      <c r="G222" s="133" t="s">
        <v>542</v>
      </c>
      <c r="H222" s="133" t="s">
        <v>164</v>
      </c>
      <c r="I222" s="269"/>
      <c r="J222" s="235">
        <v>4278731.61</v>
      </c>
      <c r="K222" s="235">
        <v>4278731.61</v>
      </c>
      <c r="L222" s="403">
        <v>4278731.61</v>
      </c>
      <c r="M222" s="403">
        <v>4278731.61</v>
      </c>
    </row>
    <row r="223" spans="1:13" ht="63">
      <c r="A223" s="221" t="s">
        <v>593</v>
      </c>
      <c r="B223" s="133" t="s">
        <v>132</v>
      </c>
      <c r="C223" s="133" t="s">
        <v>241</v>
      </c>
      <c r="D223" s="133" t="s">
        <v>120</v>
      </c>
      <c r="E223" s="133" t="s">
        <v>60</v>
      </c>
      <c r="F223" s="133" t="s">
        <v>120</v>
      </c>
      <c r="G223" s="133" t="s">
        <v>542</v>
      </c>
      <c r="H223" s="133" t="s">
        <v>165</v>
      </c>
      <c r="I223" s="269"/>
      <c r="J223" s="135">
        <v>784950.65</v>
      </c>
      <c r="K223" s="135">
        <f>784950.65-12500</f>
        <v>772450.65</v>
      </c>
      <c r="L223" s="399">
        <v>784950.65</v>
      </c>
      <c r="M223" s="399">
        <f>784950.65-12500</f>
        <v>772450.65</v>
      </c>
    </row>
    <row r="224" spans="1:13" ht="47.25">
      <c r="A224" s="221" t="s">
        <v>541</v>
      </c>
      <c r="B224" s="133" t="s">
        <v>132</v>
      </c>
      <c r="C224" s="133" t="s">
        <v>241</v>
      </c>
      <c r="D224" s="133" t="s">
        <v>120</v>
      </c>
      <c r="E224" s="133" t="s">
        <v>60</v>
      </c>
      <c r="F224" s="133" t="s">
        <v>120</v>
      </c>
      <c r="G224" s="133" t="s">
        <v>542</v>
      </c>
      <c r="H224" s="133" t="s">
        <v>166</v>
      </c>
      <c r="I224" s="269"/>
      <c r="J224" s="135"/>
      <c r="K224" s="135"/>
      <c r="L224" s="399"/>
      <c r="M224" s="399"/>
    </row>
    <row r="225" spans="1:13" ht="65.25" customHeight="1">
      <c r="A225" s="221" t="s">
        <v>1475</v>
      </c>
      <c r="B225" s="21" t="s">
        <v>132</v>
      </c>
      <c r="C225" s="21" t="s">
        <v>241</v>
      </c>
      <c r="D225" s="21" t="s">
        <v>231</v>
      </c>
      <c r="E225" s="21" t="s">
        <v>60</v>
      </c>
      <c r="F225" s="21" t="s">
        <v>70</v>
      </c>
      <c r="G225" s="133" t="s">
        <v>1474</v>
      </c>
      <c r="H225" s="21" t="s">
        <v>165</v>
      </c>
      <c r="I225" s="269"/>
      <c r="J225" s="135">
        <v>0</v>
      </c>
      <c r="K225" s="135">
        <v>0</v>
      </c>
      <c r="L225" s="399"/>
      <c r="M225" s="399"/>
    </row>
    <row r="226" spans="1:13" ht="79.5" customHeight="1">
      <c r="A226" s="221" t="s">
        <v>1478</v>
      </c>
      <c r="B226" s="21" t="s">
        <v>132</v>
      </c>
      <c r="C226" s="21" t="s">
        <v>241</v>
      </c>
      <c r="D226" s="21" t="s">
        <v>231</v>
      </c>
      <c r="E226" s="21" t="s">
        <v>60</v>
      </c>
      <c r="F226" s="21" t="s">
        <v>70</v>
      </c>
      <c r="G226" s="133" t="s">
        <v>1473</v>
      </c>
      <c r="H226" s="21" t="s">
        <v>110</v>
      </c>
      <c r="I226" s="269"/>
      <c r="J226" s="135">
        <v>0</v>
      </c>
      <c r="K226" s="135">
        <v>0</v>
      </c>
      <c r="L226" s="399"/>
      <c r="M226" s="399"/>
    </row>
    <row r="227" spans="1:13" ht="64.5" customHeight="1">
      <c r="A227" s="221" t="s">
        <v>1488</v>
      </c>
      <c r="B227" s="21" t="s">
        <v>132</v>
      </c>
      <c r="C227" s="21" t="s">
        <v>241</v>
      </c>
      <c r="D227" s="21" t="s">
        <v>231</v>
      </c>
      <c r="E227" s="21" t="s">
        <v>60</v>
      </c>
      <c r="F227" s="21" t="s">
        <v>1486</v>
      </c>
      <c r="G227" s="133" t="s">
        <v>1487</v>
      </c>
      <c r="H227" s="21" t="s">
        <v>165</v>
      </c>
      <c r="I227" s="269"/>
      <c r="J227" s="135">
        <f>4509094.66+455.46</f>
        <v>4509550.12</v>
      </c>
      <c r="K227" s="135">
        <v>0</v>
      </c>
      <c r="L227" s="399"/>
      <c r="M227" s="399"/>
    </row>
    <row r="228" spans="1:13" ht="65.25" customHeight="1">
      <c r="A228" s="221" t="s">
        <v>1489</v>
      </c>
      <c r="B228" s="21" t="s">
        <v>132</v>
      </c>
      <c r="C228" s="21" t="s">
        <v>241</v>
      </c>
      <c r="D228" s="21" t="s">
        <v>231</v>
      </c>
      <c r="E228" s="21" t="s">
        <v>60</v>
      </c>
      <c r="F228" s="21" t="s">
        <v>1486</v>
      </c>
      <c r="G228" s="133" t="s">
        <v>1487</v>
      </c>
      <c r="H228" s="21" t="s">
        <v>110</v>
      </c>
      <c r="I228" s="269"/>
      <c r="J228" s="135">
        <f>2254547.32+227.74</f>
        <v>2254775.06</v>
      </c>
      <c r="K228" s="135">
        <v>0</v>
      </c>
      <c r="L228" s="399"/>
      <c r="M228" s="399"/>
    </row>
    <row r="229" spans="1:13" ht="78.75">
      <c r="A229" s="69" t="s">
        <v>997</v>
      </c>
      <c r="B229" s="133" t="s">
        <v>132</v>
      </c>
      <c r="C229" s="133" t="s">
        <v>241</v>
      </c>
      <c r="D229" s="133" t="s">
        <v>231</v>
      </c>
      <c r="E229" s="133" t="s">
        <v>60</v>
      </c>
      <c r="F229" s="133" t="s">
        <v>120</v>
      </c>
      <c r="G229" s="133" t="s">
        <v>1009</v>
      </c>
      <c r="H229" s="133" t="s">
        <v>110</v>
      </c>
      <c r="I229" s="269"/>
      <c r="J229" s="135">
        <v>151714</v>
      </c>
      <c r="K229" s="135">
        <v>151714</v>
      </c>
      <c r="L229" s="399">
        <v>151714</v>
      </c>
      <c r="M229" s="399">
        <v>151714</v>
      </c>
    </row>
    <row r="230" spans="1:13" ht="15.75">
      <c r="A230" s="244" t="s">
        <v>254</v>
      </c>
      <c r="B230" s="23" t="s">
        <v>132</v>
      </c>
      <c r="C230" s="23" t="s">
        <v>255</v>
      </c>
      <c r="D230" s="23"/>
      <c r="E230" s="23"/>
      <c r="F230" s="23"/>
      <c r="G230" s="23"/>
      <c r="H230" s="23"/>
      <c r="I230" s="268"/>
      <c r="J230" s="24">
        <f>J231+J234</f>
        <v>2252512.8</v>
      </c>
      <c r="K230" s="24">
        <f>K231+K234</f>
        <v>2265012.8</v>
      </c>
      <c r="L230" s="414">
        <f>L231+L234</f>
        <v>2252512.8</v>
      </c>
      <c r="M230" s="414">
        <f>M231+M234</f>
        <v>2265012.8</v>
      </c>
    </row>
    <row r="231" spans="1:13" ht="15.75">
      <c r="A231" s="234" t="s">
        <v>203</v>
      </c>
      <c r="B231" s="23" t="s">
        <v>132</v>
      </c>
      <c r="C231" s="23" t="s">
        <v>204</v>
      </c>
      <c r="D231" s="23"/>
      <c r="E231" s="23"/>
      <c r="F231" s="23"/>
      <c r="G231" s="23"/>
      <c r="H231" s="23"/>
      <c r="I231" s="268"/>
      <c r="J231" s="24">
        <f>J232+J233</f>
        <v>1217512.8</v>
      </c>
      <c r="K231" s="24">
        <f>K232+K233</f>
        <v>1217512.8</v>
      </c>
      <c r="L231" s="414">
        <f>L232+L233</f>
        <v>1217512.8</v>
      </c>
      <c r="M231" s="414">
        <f>M232+M233</f>
        <v>1217512.8</v>
      </c>
    </row>
    <row r="232" spans="1:13" ht="110.25">
      <c r="A232" s="221" t="s">
        <v>545</v>
      </c>
      <c r="B232" s="133" t="s">
        <v>132</v>
      </c>
      <c r="C232" s="133" t="s">
        <v>204</v>
      </c>
      <c r="D232" s="133" t="s">
        <v>231</v>
      </c>
      <c r="E232" s="133" t="s">
        <v>69</v>
      </c>
      <c r="F232" s="133" t="s">
        <v>70</v>
      </c>
      <c r="G232" s="133" t="s">
        <v>544</v>
      </c>
      <c r="H232" s="133" t="s">
        <v>111</v>
      </c>
      <c r="I232" s="269"/>
      <c r="J232" s="235">
        <v>1130892.7</v>
      </c>
      <c r="K232" s="235">
        <v>1130892.7</v>
      </c>
      <c r="L232" s="403">
        <v>1130892.7</v>
      </c>
      <c r="M232" s="403">
        <v>1130892.7</v>
      </c>
    </row>
    <row r="233" spans="1:13" ht="110.25">
      <c r="A233" s="221" t="s">
        <v>545</v>
      </c>
      <c r="B233" s="133" t="s">
        <v>132</v>
      </c>
      <c r="C233" s="133" t="s">
        <v>204</v>
      </c>
      <c r="D233" s="133" t="s">
        <v>231</v>
      </c>
      <c r="E233" s="133" t="s">
        <v>60</v>
      </c>
      <c r="F233" s="133" t="s">
        <v>70</v>
      </c>
      <c r="G233" s="133" t="s">
        <v>544</v>
      </c>
      <c r="H233" s="133" t="s">
        <v>111</v>
      </c>
      <c r="I233" s="269"/>
      <c r="J233" s="135">
        <v>86620.1</v>
      </c>
      <c r="K233" s="135">
        <v>86620.1</v>
      </c>
      <c r="L233" s="399">
        <v>86620.1</v>
      </c>
      <c r="M233" s="399">
        <v>86620.1</v>
      </c>
    </row>
    <row r="234" spans="1:13" ht="15.75">
      <c r="A234" s="234" t="s">
        <v>329</v>
      </c>
      <c r="B234" s="23" t="s">
        <v>132</v>
      </c>
      <c r="C234" s="23" t="s">
        <v>328</v>
      </c>
      <c r="D234" s="23"/>
      <c r="E234" s="23"/>
      <c r="F234" s="23"/>
      <c r="G234" s="23"/>
      <c r="H234" s="23"/>
      <c r="I234" s="268"/>
      <c r="J234" s="24">
        <f>J235+J236+J238</f>
        <v>1035000</v>
      </c>
      <c r="K234" s="24">
        <f>K235+K236+K238+K237</f>
        <v>1047500</v>
      </c>
      <c r="L234" s="414">
        <f>L235+L236+L238</f>
        <v>1035000</v>
      </c>
      <c r="M234" s="414">
        <f>M235+M236+M238+M237</f>
        <v>1047500</v>
      </c>
    </row>
    <row r="235" spans="1:13" ht="110.25">
      <c r="A235" s="221" t="s">
        <v>543</v>
      </c>
      <c r="B235" s="133" t="s">
        <v>132</v>
      </c>
      <c r="C235" s="133" t="s">
        <v>328</v>
      </c>
      <c r="D235" s="133" t="s">
        <v>163</v>
      </c>
      <c r="E235" s="133" t="s">
        <v>119</v>
      </c>
      <c r="F235" s="133" t="s">
        <v>499</v>
      </c>
      <c r="G235" s="133" t="s">
        <v>546</v>
      </c>
      <c r="H235" s="133" t="s">
        <v>111</v>
      </c>
      <c r="I235" s="269"/>
      <c r="J235" s="235">
        <v>1035000</v>
      </c>
      <c r="K235" s="235">
        <v>1035000</v>
      </c>
      <c r="L235" s="403">
        <v>1035000</v>
      </c>
      <c r="M235" s="403">
        <v>1035000</v>
      </c>
    </row>
    <row r="236" spans="1:13" ht="60.75" customHeight="1">
      <c r="A236" s="222" t="s">
        <v>938</v>
      </c>
      <c r="B236" s="133" t="s">
        <v>132</v>
      </c>
      <c r="C236" s="133" t="s">
        <v>328</v>
      </c>
      <c r="D236" s="133" t="s">
        <v>1362</v>
      </c>
      <c r="E236" s="133" t="s">
        <v>69</v>
      </c>
      <c r="F236" s="133" t="s">
        <v>120</v>
      </c>
      <c r="G236" s="133" t="s">
        <v>960</v>
      </c>
      <c r="H236" s="133" t="s">
        <v>165</v>
      </c>
      <c r="I236" s="269"/>
      <c r="J236" s="138">
        <v>0</v>
      </c>
      <c r="K236" s="138">
        <v>8500</v>
      </c>
      <c r="L236" s="417">
        <v>0</v>
      </c>
      <c r="M236" s="417">
        <v>8500</v>
      </c>
    </row>
    <row r="237" spans="1:13" ht="60.75" customHeight="1">
      <c r="A237" s="222" t="s">
        <v>1367</v>
      </c>
      <c r="B237" s="133" t="s">
        <v>132</v>
      </c>
      <c r="C237" s="133" t="s">
        <v>328</v>
      </c>
      <c r="D237" s="133" t="s">
        <v>1362</v>
      </c>
      <c r="E237" s="133" t="s">
        <v>69</v>
      </c>
      <c r="F237" s="133" t="s">
        <v>70</v>
      </c>
      <c r="G237" s="133" t="s">
        <v>1369</v>
      </c>
      <c r="H237" s="133" t="s">
        <v>165</v>
      </c>
      <c r="I237" s="269"/>
      <c r="J237" s="138">
        <v>0</v>
      </c>
      <c r="K237" s="138">
        <v>4000</v>
      </c>
      <c r="L237" s="417">
        <v>0</v>
      </c>
      <c r="M237" s="417">
        <v>4000</v>
      </c>
    </row>
    <row r="238" spans="1:13" ht="81.75" customHeight="1">
      <c r="A238" s="154" t="s">
        <v>894</v>
      </c>
      <c r="B238" s="22" t="s">
        <v>132</v>
      </c>
      <c r="C238" s="22" t="s">
        <v>328</v>
      </c>
      <c r="D238" s="22" t="s">
        <v>1362</v>
      </c>
      <c r="E238" s="22" t="s">
        <v>69</v>
      </c>
      <c r="F238" s="22" t="s">
        <v>242</v>
      </c>
      <c r="G238" s="22" t="s">
        <v>961</v>
      </c>
      <c r="H238" s="22" t="s">
        <v>165</v>
      </c>
      <c r="I238" s="268"/>
      <c r="J238" s="93"/>
      <c r="K238" s="93"/>
      <c r="L238" s="428"/>
      <c r="M238" s="428"/>
    </row>
    <row r="239" spans="1:13" ht="31.5">
      <c r="A239" s="232" t="s">
        <v>115</v>
      </c>
      <c r="B239" s="233" t="s">
        <v>114</v>
      </c>
      <c r="C239" s="233"/>
      <c r="D239" s="233"/>
      <c r="E239" s="233"/>
      <c r="F239" s="233"/>
      <c r="G239" s="233"/>
      <c r="H239" s="233"/>
      <c r="I239" s="268"/>
      <c r="J239" s="204">
        <f>J240+J251</f>
        <v>4546739</v>
      </c>
      <c r="K239" s="204">
        <f>K240+K251</f>
        <v>4338414</v>
      </c>
      <c r="L239" s="413">
        <f>L240+L251</f>
        <v>4542490</v>
      </c>
      <c r="M239" s="413">
        <f>M240+M251</f>
        <v>4296000</v>
      </c>
    </row>
    <row r="240" spans="1:13" ht="15.75">
      <c r="A240" s="234" t="s">
        <v>284</v>
      </c>
      <c r="B240" s="23" t="s">
        <v>114</v>
      </c>
      <c r="C240" s="23" t="s">
        <v>285</v>
      </c>
      <c r="D240" s="23"/>
      <c r="E240" s="23"/>
      <c r="F240" s="23"/>
      <c r="G240" s="23"/>
      <c r="H240" s="23"/>
      <c r="I240" s="268"/>
      <c r="J240" s="24">
        <f>J241+J245+J247+J249</f>
        <v>4546739</v>
      </c>
      <c r="K240" s="24">
        <f>K241+K245+K247+K249</f>
        <v>4329414</v>
      </c>
      <c r="L240" s="414">
        <f>L241+L245+L247+L249</f>
        <v>4542490</v>
      </c>
      <c r="M240" s="414">
        <f>M241+M245+M247+M249</f>
        <v>4287000</v>
      </c>
    </row>
    <row r="241" spans="1:13" ht="47.25">
      <c r="A241" s="234" t="s">
        <v>614</v>
      </c>
      <c r="B241" s="23" t="s">
        <v>114</v>
      </c>
      <c r="C241" s="23" t="s">
        <v>131</v>
      </c>
      <c r="D241" s="23"/>
      <c r="E241" s="23"/>
      <c r="F241" s="23"/>
      <c r="G241" s="23"/>
      <c r="H241" s="23"/>
      <c r="I241" s="268"/>
      <c r="J241" s="24">
        <f>SUM(J242:J244)</f>
        <v>4237000</v>
      </c>
      <c r="K241" s="24">
        <f>SUM(K242:K244)</f>
        <v>4237000</v>
      </c>
      <c r="L241" s="414">
        <f>SUM(L242:L244)</f>
        <v>4237000</v>
      </c>
      <c r="M241" s="414">
        <f>SUM(M242:M244)</f>
        <v>4237000</v>
      </c>
    </row>
    <row r="242" spans="1:13" ht="98.25" customHeight="1">
      <c r="A242" s="154" t="s">
        <v>548</v>
      </c>
      <c r="B242" s="22" t="s">
        <v>114</v>
      </c>
      <c r="C242" s="22" t="s">
        <v>131</v>
      </c>
      <c r="D242" s="22" t="s">
        <v>296</v>
      </c>
      <c r="E242" s="22" t="s">
        <v>69</v>
      </c>
      <c r="F242" s="22" t="s">
        <v>70</v>
      </c>
      <c r="G242" s="22" t="s">
        <v>549</v>
      </c>
      <c r="H242" s="22" t="s">
        <v>164</v>
      </c>
      <c r="I242" s="268"/>
      <c r="J242" s="211">
        <v>3850265.8</v>
      </c>
      <c r="K242" s="211">
        <v>3850265.8</v>
      </c>
      <c r="L242" s="418">
        <v>3850265.8</v>
      </c>
      <c r="M242" s="418">
        <v>3850265.8</v>
      </c>
    </row>
    <row r="243" spans="1:13" ht="63">
      <c r="A243" s="154" t="s">
        <v>607</v>
      </c>
      <c r="B243" s="22" t="s">
        <v>114</v>
      </c>
      <c r="C243" s="22" t="s">
        <v>131</v>
      </c>
      <c r="D243" s="22" t="s">
        <v>296</v>
      </c>
      <c r="E243" s="22" t="s">
        <v>69</v>
      </c>
      <c r="F243" s="22" t="s">
        <v>70</v>
      </c>
      <c r="G243" s="22" t="s">
        <v>549</v>
      </c>
      <c r="H243" s="22" t="s">
        <v>165</v>
      </c>
      <c r="I243" s="268"/>
      <c r="J243" s="211">
        <v>386734.2</v>
      </c>
      <c r="K243" s="211">
        <v>386734.2</v>
      </c>
      <c r="L243" s="418">
        <v>386734.2</v>
      </c>
      <c r="M243" s="418">
        <v>386734.2</v>
      </c>
    </row>
    <row r="244" spans="1:13" ht="47.25">
      <c r="A244" s="154" t="s">
        <v>462</v>
      </c>
      <c r="B244" s="22" t="s">
        <v>114</v>
      </c>
      <c r="C244" s="22" t="s">
        <v>131</v>
      </c>
      <c r="D244" s="22" t="s">
        <v>296</v>
      </c>
      <c r="E244" s="22" t="s">
        <v>69</v>
      </c>
      <c r="F244" s="22" t="s">
        <v>70</v>
      </c>
      <c r="G244" s="22" t="s">
        <v>549</v>
      </c>
      <c r="H244" s="22" t="s">
        <v>166</v>
      </c>
      <c r="I244" s="268"/>
      <c r="J244" s="32"/>
      <c r="K244" s="32"/>
      <c r="L244" s="426"/>
      <c r="M244" s="426"/>
    </row>
    <row r="245" spans="1:13" ht="15.75">
      <c r="A245" s="226" t="s">
        <v>615</v>
      </c>
      <c r="B245" s="145" t="s">
        <v>114</v>
      </c>
      <c r="C245" s="145" t="s">
        <v>267</v>
      </c>
      <c r="D245" s="145"/>
      <c r="E245" s="145"/>
      <c r="F245" s="145"/>
      <c r="G245" s="145"/>
      <c r="H245" s="145"/>
      <c r="I245" s="268"/>
      <c r="J245" s="157">
        <f>J246</f>
        <v>9739</v>
      </c>
      <c r="K245" s="157">
        <f>K246</f>
        <v>42414</v>
      </c>
      <c r="L245" s="397">
        <f>L246</f>
        <v>5490</v>
      </c>
      <c r="M245" s="397">
        <f>M246</f>
        <v>0</v>
      </c>
    </row>
    <row r="246" spans="1:13" ht="69" customHeight="1">
      <c r="A246" s="63" t="s">
        <v>1482</v>
      </c>
      <c r="B246" s="133" t="s">
        <v>114</v>
      </c>
      <c r="C246" s="133" t="s">
        <v>267</v>
      </c>
      <c r="D246" s="133" t="s">
        <v>550</v>
      </c>
      <c r="E246" s="133" t="s">
        <v>119</v>
      </c>
      <c r="F246" s="133" t="s">
        <v>499</v>
      </c>
      <c r="G246" s="133" t="s">
        <v>551</v>
      </c>
      <c r="H246" s="133" t="s">
        <v>53</v>
      </c>
      <c r="I246" s="269"/>
      <c r="J246" s="135">
        <v>9739</v>
      </c>
      <c r="K246" s="135">
        <v>42414</v>
      </c>
      <c r="L246" s="399">
        <v>5490</v>
      </c>
      <c r="M246" s="399">
        <v>0</v>
      </c>
    </row>
    <row r="247" spans="1:13" ht="15.75">
      <c r="A247" s="226" t="s">
        <v>1331</v>
      </c>
      <c r="B247" s="145" t="s">
        <v>114</v>
      </c>
      <c r="C247" s="145" t="s">
        <v>1332</v>
      </c>
      <c r="D247" s="120"/>
      <c r="E247" s="120"/>
      <c r="F247" s="120"/>
      <c r="G247" s="120"/>
      <c r="H247" s="120"/>
      <c r="I247" s="146"/>
      <c r="J247" s="277">
        <f>J248</f>
        <v>300000</v>
      </c>
      <c r="K247" s="157">
        <f>K248</f>
        <v>50000</v>
      </c>
      <c r="L247" s="430">
        <f>L248</f>
        <v>300000</v>
      </c>
      <c r="M247" s="397">
        <f>M248</f>
        <v>50000</v>
      </c>
    </row>
    <row r="248" spans="1:13" ht="36" customHeight="1">
      <c r="A248" s="221" t="s">
        <v>1333</v>
      </c>
      <c r="B248" s="21" t="s">
        <v>114</v>
      </c>
      <c r="C248" s="21" t="s">
        <v>1332</v>
      </c>
      <c r="D248" s="21" t="s">
        <v>163</v>
      </c>
      <c r="E248" s="21" t="s">
        <v>119</v>
      </c>
      <c r="F248" s="21" t="s">
        <v>499</v>
      </c>
      <c r="G248" s="21" t="s">
        <v>1376</v>
      </c>
      <c r="H248" s="21" t="s">
        <v>166</v>
      </c>
      <c r="I248" s="85"/>
      <c r="J248" s="165">
        <v>300000</v>
      </c>
      <c r="K248" s="235">
        <v>50000</v>
      </c>
      <c r="L248" s="431">
        <v>300000</v>
      </c>
      <c r="M248" s="403">
        <v>50000</v>
      </c>
    </row>
    <row r="249" spans="1:13" ht="15.75">
      <c r="A249" s="226" t="s">
        <v>315</v>
      </c>
      <c r="B249" s="145" t="s">
        <v>114</v>
      </c>
      <c r="C249" s="145" t="s">
        <v>316</v>
      </c>
      <c r="D249" s="120"/>
      <c r="E249" s="120"/>
      <c r="F249" s="120"/>
      <c r="G249" s="120"/>
      <c r="H249" s="120"/>
      <c r="I249" s="268"/>
      <c r="J249" s="157">
        <f>J250</f>
        <v>0</v>
      </c>
      <c r="K249" s="157">
        <f>K250</f>
        <v>0</v>
      </c>
      <c r="L249" s="397">
        <f>L250</f>
        <v>0</v>
      </c>
      <c r="M249" s="397">
        <f>M250</f>
        <v>0</v>
      </c>
    </row>
    <row r="250" spans="1:13" ht="181.5" customHeight="1">
      <c r="A250" s="64" t="s">
        <v>1036</v>
      </c>
      <c r="B250" s="22" t="s">
        <v>114</v>
      </c>
      <c r="C250" s="22" t="s">
        <v>316</v>
      </c>
      <c r="D250" s="22" t="s">
        <v>163</v>
      </c>
      <c r="E250" s="22" t="s">
        <v>119</v>
      </c>
      <c r="F250" s="22" t="s">
        <v>499</v>
      </c>
      <c r="G250" s="22" t="s">
        <v>620</v>
      </c>
      <c r="H250" s="22" t="s">
        <v>166</v>
      </c>
      <c r="I250" s="268"/>
      <c r="J250" s="32"/>
      <c r="K250" s="32"/>
      <c r="L250" s="426"/>
      <c r="M250" s="426"/>
    </row>
    <row r="251" spans="1:13" ht="15.75">
      <c r="A251" s="152" t="s">
        <v>254</v>
      </c>
      <c r="B251" s="145" t="s">
        <v>114</v>
      </c>
      <c r="C251" s="145" t="s">
        <v>255</v>
      </c>
      <c r="D251" s="145"/>
      <c r="E251" s="145"/>
      <c r="F251" s="145"/>
      <c r="G251" s="145"/>
      <c r="H251" s="145"/>
      <c r="I251" s="268"/>
      <c r="J251" s="157">
        <f>J252</f>
        <v>0</v>
      </c>
      <c r="K251" s="157">
        <f>K252</f>
        <v>9000</v>
      </c>
      <c r="L251" s="397">
        <f>L252</f>
        <v>0</v>
      </c>
      <c r="M251" s="397">
        <f>M252</f>
        <v>9000</v>
      </c>
    </row>
    <row r="252" spans="1:13" ht="15.75">
      <c r="A252" s="152" t="s">
        <v>315</v>
      </c>
      <c r="B252" s="145" t="s">
        <v>114</v>
      </c>
      <c r="C252" s="145" t="s">
        <v>328</v>
      </c>
      <c r="D252" s="145"/>
      <c r="E252" s="145"/>
      <c r="F252" s="145"/>
      <c r="G252" s="145"/>
      <c r="H252" s="145"/>
      <c r="I252" s="268"/>
      <c r="J252" s="157">
        <f>J253+J254</f>
        <v>0</v>
      </c>
      <c r="K252" s="157">
        <f>K253+K254</f>
        <v>9000</v>
      </c>
      <c r="L252" s="397">
        <f>L253+L254</f>
        <v>0</v>
      </c>
      <c r="M252" s="397">
        <f>M253+M254</f>
        <v>9000</v>
      </c>
    </row>
    <row r="253" spans="1:13" ht="63" customHeight="1">
      <c r="A253" s="154" t="s">
        <v>1061</v>
      </c>
      <c r="B253" s="22" t="s">
        <v>114</v>
      </c>
      <c r="C253" s="22" t="s">
        <v>328</v>
      </c>
      <c r="D253" s="22" t="s">
        <v>1362</v>
      </c>
      <c r="E253" s="22" t="s">
        <v>69</v>
      </c>
      <c r="F253" s="22" t="s">
        <v>120</v>
      </c>
      <c r="G253" s="22" t="s">
        <v>1056</v>
      </c>
      <c r="H253" s="22" t="s">
        <v>165</v>
      </c>
      <c r="I253" s="268"/>
      <c r="J253" s="239"/>
      <c r="K253" s="239">
        <v>9000</v>
      </c>
      <c r="L253" s="432"/>
      <c r="M253" s="432">
        <v>9000</v>
      </c>
    </row>
    <row r="254" spans="1:13" ht="79.5" customHeight="1">
      <c r="A254" s="222" t="s">
        <v>1340</v>
      </c>
      <c r="B254" s="133" t="s">
        <v>114</v>
      </c>
      <c r="C254" s="133" t="s">
        <v>328</v>
      </c>
      <c r="D254" s="133" t="s">
        <v>1362</v>
      </c>
      <c r="E254" s="133" t="s">
        <v>69</v>
      </c>
      <c r="F254" s="133" t="s">
        <v>242</v>
      </c>
      <c r="G254" s="133" t="s">
        <v>1318</v>
      </c>
      <c r="H254" s="133" t="s">
        <v>165</v>
      </c>
      <c r="I254" s="268"/>
      <c r="J254" s="239"/>
      <c r="K254" s="239"/>
      <c r="L254" s="432"/>
      <c r="M254" s="432"/>
    </row>
    <row r="255" spans="1:13" ht="31.5">
      <c r="A255" s="232" t="s">
        <v>249</v>
      </c>
      <c r="B255" s="233" t="s">
        <v>294</v>
      </c>
      <c r="C255" s="233"/>
      <c r="D255" s="233"/>
      <c r="E255" s="233"/>
      <c r="F255" s="233"/>
      <c r="G255" s="233"/>
      <c r="H255" s="233"/>
      <c r="I255" s="268"/>
      <c r="J255" s="204">
        <f>J256+J260</f>
        <v>1377873.6099999999</v>
      </c>
      <c r="K255" s="204">
        <f>K256+K260</f>
        <v>1377873.6099999999</v>
      </c>
      <c r="L255" s="413">
        <f>L256+L260</f>
        <v>1377873.6099999999</v>
      </c>
      <c r="M255" s="413">
        <f>M256+M260</f>
        <v>1377873.6099999999</v>
      </c>
    </row>
    <row r="256" spans="1:13" ht="15.75">
      <c r="A256" s="234" t="s">
        <v>284</v>
      </c>
      <c r="B256" s="145" t="s">
        <v>294</v>
      </c>
      <c r="C256" s="145" t="s">
        <v>285</v>
      </c>
      <c r="D256" s="145"/>
      <c r="E256" s="145"/>
      <c r="F256" s="145"/>
      <c r="G256" s="145"/>
      <c r="H256" s="145"/>
      <c r="I256" s="268"/>
      <c r="J256" s="155">
        <f>J257</f>
        <v>1377873.6099999999</v>
      </c>
      <c r="K256" s="155">
        <f>K257</f>
        <v>1377873.6099999999</v>
      </c>
      <c r="L256" s="427">
        <f>L257</f>
        <v>1377873.6099999999</v>
      </c>
      <c r="M256" s="427">
        <f>M257</f>
        <v>1377873.6099999999</v>
      </c>
    </row>
    <row r="257" spans="1:13" ht="47.25">
      <c r="A257" s="234" t="s">
        <v>614</v>
      </c>
      <c r="B257" s="23" t="s">
        <v>294</v>
      </c>
      <c r="C257" s="23" t="s">
        <v>131</v>
      </c>
      <c r="D257" s="23"/>
      <c r="E257" s="23"/>
      <c r="F257" s="23"/>
      <c r="G257" s="23"/>
      <c r="H257" s="23"/>
      <c r="I257" s="268"/>
      <c r="J257" s="24">
        <f>J258+J259</f>
        <v>1377873.6099999999</v>
      </c>
      <c r="K257" s="24">
        <f>K258+K259</f>
        <v>1377873.6099999999</v>
      </c>
      <c r="L257" s="414">
        <f>L258+L259</f>
        <v>1377873.6099999999</v>
      </c>
      <c r="M257" s="414">
        <f>M258+M259</f>
        <v>1377873.6099999999</v>
      </c>
    </row>
    <row r="258" spans="1:13" ht="99.75" customHeight="1">
      <c r="A258" s="64" t="s">
        <v>363</v>
      </c>
      <c r="B258" s="22" t="s">
        <v>294</v>
      </c>
      <c r="C258" s="22" t="s">
        <v>131</v>
      </c>
      <c r="D258" s="22" t="s">
        <v>120</v>
      </c>
      <c r="E258" s="22" t="s">
        <v>60</v>
      </c>
      <c r="F258" s="22" t="s">
        <v>120</v>
      </c>
      <c r="G258" s="22" t="s">
        <v>552</v>
      </c>
      <c r="H258" s="22" t="s">
        <v>164</v>
      </c>
      <c r="I258" s="268"/>
      <c r="J258" s="211">
        <v>1150297.21</v>
      </c>
      <c r="K258" s="211">
        <v>1150297.21</v>
      </c>
      <c r="L258" s="418">
        <v>1150297.21</v>
      </c>
      <c r="M258" s="418">
        <v>1150297.21</v>
      </c>
    </row>
    <row r="259" spans="1:13" ht="68.25" customHeight="1">
      <c r="A259" s="64" t="s">
        <v>594</v>
      </c>
      <c r="B259" s="22" t="s">
        <v>294</v>
      </c>
      <c r="C259" s="22" t="s">
        <v>131</v>
      </c>
      <c r="D259" s="22" t="s">
        <v>120</v>
      </c>
      <c r="E259" s="22" t="s">
        <v>60</v>
      </c>
      <c r="F259" s="22" t="s">
        <v>120</v>
      </c>
      <c r="G259" s="22" t="s">
        <v>552</v>
      </c>
      <c r="H259" s="22" t="s">
        <v>165</v>
      </c>
      <c r="I259" s="268"/>
      <c r="J259" s="264">
        <v>227576.4</v>
      </c>
      <c r="K259" s="264">
        <v>227576.4</v>
      </c>
      <c r="L259" s="433">
        <v>227576.4</v>
      </c>
      <c r="M259" s="433">
        <v>227576.4</v>
      </c>
    </row>
    <row r="260" spans="1:13" ht="15.75">
      <c r="A260" s="234" t="s">
        <v>254</v>
      </c>
      <c r="B260" s="23" t="s">
        <v>294</v>
      </c>
      <c r="C260" s="23" t="s">
        <v>255</v>
      </c>
      <c r="D260" s="120"/>
      <c r="E260" s="120"/>
      <c r="F260" s="120"/>
      <c r="G260" s="120"/>
      <c r="H260" s="120"/>
      <c r="I260" s="268"/>
      <c r="J260" s="122">
        <f>J261</f>
        <v>0</v>
      </c>
      <c r="K260" s="122">
        <f>K261</f>
        <v>0</v>
      </c>
      <c r="L260" s="400">
        <f>L261</f>
        <v>0</v>
      </c>
      <c r="M260" s="400">
        <f>M261</f>
        <v>0</v>
      </c>
    </row>
    <row r="261" spans="1:13" ht="15.75">
      <c r="A261" s="234" t="s">
        <v>315</v>
      </c>
      <c r="B261" s="23" t="s">
        <v>294</v>
      </c>
      <c r="C261" s="23" t="s">
        <v>328</v>
      </c>
      <c r="D261" s="23"/>
      <c r="E261" s="23"/>
      <c r="F261" s="23"/>
      <c r="G261" s="23"/>
      <c r="H261" s="23"/>
      <c r="I261" s="268"/>
      <c r="J261" s="157">
        <f>J262+J263</f>
        <v>0</v>
      </c>
      <c r="K261" s="157">
        <f>K262+K263</f>
        <v>0</v>
      </c>
      <c r="L261" s="397">
        <f>L262+L263</f>
        <v>0</v>
      </c>
      <c r="M261" s="397">
        <f>M262+M263</f>
        <v>0</v>
      </c>
    </row>
    <row r="262" spans="1:13" ht="66.75" customHeight="1">
      <c r="A262" s="154" t="s">
        <v>890</v>
      </c>
      <c r="B262" s="22" t="s">
        <v>294</v>
      </c>
      <c r="C262" s="22" t="s">
        <v>328</v>
      </c>
      <c r="D262" s="22" t="s">
        <v>1362</v>
      </c>
      <c r="E262" s="22" t="s">
        <v>69</v>
      </c>
      <c r="F262" s="22" t="s">
        <v>70</v>
      </c>
      <c r="G262" s="22" t="s">
        <v>863</v>
      </c>
      <c r="H262" s="22" t="s">
        <v>165</v>
      </c>
      <c r="I262" s="268"/>
      <c r="J262" s="239">
        <v>0</v>
      </c>
      <c r="K262" s="239">
        <v>0</v>
      </c>
      <c r="L262" s="432">
        <v>0</v>
      </c>
      <c r="M262" s="432">
        <v>0</v>
      </c>
    </row>
    <row r="263" spans="1:13" ht="63">
      <c r="A263" s="154" t="s">
        <v>936</v>
      </c>
      <c r="B263" s="22" t="s">
        <v>294</v>
      </c>
      <c r="C263" s="22" t="s">
        <v>328</v>
      </c>
      <c r="D263" s="22" t="s">
        <v>1362</v>
      </c>
      <c r="E263" s="22" t="s">
        <v>69</v>
      </c>
      <c r="F263" s="22" t="s">
        <v>120</v>
      </c>
      <c r="G263" s="22" t="s">
        <v>962</v>
      </c>
      <c r="H263" s="22" t="s">
        <v>165</v>
      </c>
      <c r="I263" s="268"/>
      <c r="J263" s="239">
        <v>0</v>
      </c>
      <c r="K263" s="239">
        <v>0</v>
      </c>
      <c r="L263" s="432">
        <v>0</v>
      </c>
      <c r="M263" s="432">
        <v>0</v>
      </c>
    </row>
    <row r="264" spans="1:13" ht="15.75">
      <c r="A264" s="232" t="s">
        <v>1341</v>
      </c>
      <c r="B264" s="233"/>
      <c r="C264" s="233"/>
      <c r="D264" s="233"/>
      <c r="E264" s="233"/>
      <c r="F264" s="233"/>
      <c r="G264" s="233"/>
      <c r="H264" s="233"/>
      <c r="I264" s="268"/>
      <c r="J264" s="204">
        <f>J11+J146+J157+J239+J255</f>
        <v>307098485.5500001</v>
      </c>
      <c r="K264" s="204">
        <f>K11+K146+K157+K239+K255</f>
        <v>295163530.84000003</v>
      </c>
      <c r="L264" s="413">
        <f>L11+L146+L157+L239+L255</f>
        <v>302320309.33000004</v>
      </c>
      <c r="M264" s="413">
        <f>M11+M146+M157+M239+M255</f>
        <v>293598243.6</v>
      </c>
    </row>
    <row r="267" spans="10:11" ht="15">
      <c r="J267" s="185"/>
      <c r="K267" s="438"/>
    </row>
  </sheetData>
  <sheetProtection/>
  <mergeCells count="11">
    <mergeCell ref="B1:K1"/>
    <mergeCell ref="B2:K2"/>
    <mergeCell ref="B3:K3"/>
    <mergeCell ref="A5:K6"/>
    <mergeCell ref="A8:A9"/>
    <mergeCell ref="B8:B9"/>
    <mergeCell ref="C8:C9"/>
    <mergeCell ref="D8:G8"/>
    <mergeCell ref="H8:H9"/>
    <mergeCell ref="I8:K8"/>
    <mergeCell ref="L8:M8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  <rowBreaks count="2" manualBreakCount="2">
    <brk id="108" max="10" man="1"/>
    <brk id="1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2020-04-10T06:47:49Z</cp:lastPrinted>
  <dcterms:created xsi:type="dcterms:W3CDTF">2012-10-04T08:08:03Z</dcterms:created>
  <dcterms:modified xsi:type="dcterms:W3CDTF">2020-07-13T07:23:34Z</dcterms:modified>
  <cp:category/>
  <cp:version/>
  <cp:contentType/>
  <cp:contentStatus/>
</cp:coreProperties>
</file>